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88" tabRatio="718" activeTab="4"/>
  </bookViews>
  <sheets>
    <sheet name="งบแสดงฐานะการเงิน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'งบกระแสเงินสด'!$A$1:$M$63</definedName>
    <definedName name="_xlnm.Print_Area" localSheetId="1">'งบกำไรขาดทุนเบ็ดเสร็จ'!$A$1:$M$49</definedName>
    <definedName name="_xlnm.Print_Area" localSheetId="0">'งบแสดงฐานะการเงิน'!$A$1:$N$80</definedName>
    <definedName name="_xlnm.Print_Area" localSheetId="3">'ส่วนของผู้ถือหุ้นงบเฉพาะ'!$A$1:$M$28</definedName>
    <definedName name="_xlnm.Print_Area" localSheetId="2">'ส่วนของผู้ถือหุ้นงบรวม'!$A$1:$R$28</definedName>
  </definedNames>
  <calcPr fullCalcOnLoad="1"/>
</workbook>
</file>

<file path=xl/sharedStrings.xml><?xml version="1.0" encoding="utf-8"?>
<sst xmlns="http://schemas.openxmlformats.org/spreadsheetml/2006/main" count="390" uniqueCount="171">
  <si>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</si>
  <si>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</si>
  <si>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</si>
  <si>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</si>
  <si>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</si>
  <si>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</si>
  <si>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</si>
  <si>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</si>
  <si>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</si>
  <si>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</si>
  <si>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</si>
  <si>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</si>
  <si>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</si>
  <si>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</si>
  <si>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</si>
  <si>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</si>
  <si>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</si>
  <si>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</si>
  <si>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</si>
  <si>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</si>
  <si>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</si>
  <si>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</si>
  <si>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</si>
  <si>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</si>
  <si>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</si>
  <si>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</si>
  <si>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</si>
  <si>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</si>
  <si>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</si>
  <si>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</si>
  <si>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</si>
  <si>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</si>
  <si>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</si>
  <si>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</si>
  <si>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</si>
  <si>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</si>
  <si>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</si>
  <si>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</si>
  <si>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</si>
  <si>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</si>
  <si>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</si>
  <si>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</si>
  <si>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</si>
  <si>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</si>
  <si>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</si>
  <si>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</si>
  <si>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</si>
  <si>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</si>
  <si>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</si>
  <si>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</si>
  <si>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</si>
  <si>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</si>
  <si>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</si>
  <si>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</si>
  <si>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</si>
  <si>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</si>
  <si>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</si>
  <si>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</si>
  <si>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 xml:space="preserve">ลูกหนี้การค้าและลูกหนี้อื่น  </t>
  </si>
  <si>
    <t>สินทรัพย์</t>
  </si>
  <si>
    <t>ภาระผูกพันผลประโยชน์พนักงาน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</si>
  <si>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</si>
  <si>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</si>
  <si>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</si>
  <si>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</si>
  <si>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</si>
  <si>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</si>
  <si>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</si>
  <si>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</si>
  <si>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</si>
  <si>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</si>
  <si>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จ่ายภาษีเงินได้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</si>
  <si>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</si>
  <si>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</si>
  <si>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</si>
  <si>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สินทรัพย์หมุนเวียนอื่น</t>
  </si>
  <si>
    <t>อสังหาริมทรัพย์เพื่อการลงทุน</t>
  </si>
  <si>
    <t>ของบริษัทใหญ่</t>
  </si>
  <si>
    <t>เงินกู้ยืมระยะยาวจากสถาบันการเงินส่วนที่ถึงกำหนดชำระภายในหนึ่งปี</t>
  </si>
  <si>
    <t>สินทรัพย์ไม่มีตัวตน</t>
  </si>
  <si>
    <t>ส่วนของ</t>
  </si>
  <si>
    <t>ส่วนได้เสียที่ไม่มี</t>
  </si>
  <si>
    <t>กำไร (ขาดทุน) เบ็ดเสร็จอื่น</t>
  </si>
  <si>
    <t xml:space="preserve">งบแสดงการเปลี่ยนแปลงส่วนของผู้ถือหุ้น </t>
  </si>
  <si>
    <t>จัดสรรเพื่อเป็น</t>
  </si>
  <si>
    <t>สำรองตามกฎหมาย</t>
  </si>
  <si>
    <t>ค่าใช้จ่ายผลประโยชน์พนักงาน</t>
  </si>
  <si>
    <t>เงินสดจ่ายซื้อสินทรัพย์ไม่มีตัวตน</t>
  </si>
  <si>
    <t>เงินกู้ยืมระยะยาวจากสถาบันการเงิน - สุทธิจากส่วนที่ถึงกำหนดชำระภายในหนึ่งปี</t>
  </si>
  <si>
    <t>ข้อมูลกระแสเงินสดเปิดเผยเพิ่มเติม</t>
  </si>
  <si>
    <t>รายการที่มิใช่เงินสด</t>
  </si>
  <si>
    <t>กำไรจากการดำเนินงานก่อนเปลี่ยนแปลงในสินทรัพย์และหนี้สินดำเนินงาน</t>
  </si>
  <si>
    <t>ภาษีเงินได้ถูกหัก ณ ที่จ่าย</t>
  </si>
  <si>
    <t>อื่นๆ</t>
  </si>
  <si>
    <t>เงินลงทุนในบริษัทร่วม</t>
  </si>
  <si>
    <t>ทุนที่ออกและชำระเต็มมูลค่าแล้ว - 1,122,297,625 หุ้น มูลค่าหุ้นละ 1 บาท</t>
  </si>
  <si>
    <t>ส่วนแบ่งขาดทุนจากเงินลงทุนในบริษัทร่วม</t>
  </si>
  <si>
    <t>จ่ายชำระคืนเงินกู้ยืมระยะยาวจากสถาบันการเงิน</t>
  </si>
  <si>
    <t>เงินสดสุทธิได้มาจากกิจกรรมดำเนินงาน</t>
  </si>
  <si>
    <t>ต้นทุนในการเตรียมหลุมฝังกลบ</t>
  </si>
  <si>
    <t>เงินสดรับจากการดำเนินงาน</t>
  </si>
  <si>
    <t>รายได้จากการขายและให้บริการ - ธุรกิจให้บริการและกำจัดกากอุตสาหกรรม</t>
  </si>
  <si>
    <t>สินค้าคงเหลือ</t>
  </si>
  <si>
    <t>กำไรสะสม</t>
  </si>
  <si>
    <t>ทุนจดทะเบียน - 1,122,297,625  หุ้น มูลค่าหุ้นละ 1 บาท</t>
  </si>
  <si>
    <t>ที่ดินรอการพัฒนา</t>
  </si>
  <si>
    <t>รายได้ (ค่าใช้จ่าย) ภาษีเงินได้</t>
  </si>
  <si>
    <t>เงินสดสุทธิใช้ไปจากกิจกรรมจัดหาเงิน</t>
  </si>
  <si>
    <t>ประมาณการหนี้สินการปิดหลุมฝังกลบ</t>
  </si>
  <si>
    <t>สินทรัพย์ที่เกิดจากสัญญา</t>
  </si>
  <si>
    <t>สินทรัพย์สิทธิการใช้</t>
  </si>
  <si>
    <t>สินทรัพย์ทางการเงินไม่หมุนเวียนอื่น</t>
  </si>
  <si>
    <t>หนี้สินไม่หมุนเวียนอื่น</t>
  </si>
  <si>
    <t>รายได้จากการขายและให้บริการ - ธุรกิจอื่น</t>
  </si>
  <si>
    <t>ต้นทุนขายและบริการ - ธุรกิจอื่น</t>
  </si>
  <si>
    <t>ผลสะสมจากการเปลี่ยนแปลงนโยบายการบัญชี</t>
  </si>
  <si>
    <t>ยอดคงเหลือ ณ วันที่ 1 มกราคม 2563 - ปรับปรุงใหม่</t>
  </si>
  <si>
    <t>ผลขาดทุนของเงินลงทุนในตราสารทุน</t>
  </si>
  <si>
    <t>ที่วัดมูลค่าด้วยมูลค่ายุติธรรมผ่าน</t>
  </si>
  <si>
    <t>ยอดคงเหลือ ณ วันที่ 1 มกราคม 2563 - ตามที่รายงานไว้เดิม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</si>
  <si>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</si>
  <si>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</si>
  <si>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รับโอนอสังหาริมทรัพย์เพื่อการลงทุนจากต้นทุนการพัฒนาอสังหาริมทรัพย์</t>
  </si>
  <si>
    <t xml:space="preserve">กำไร (ขาดทุน) เบ็ดเสร็จอื่น </t>
  </si>
  <si>
    <t>ส่วนที่เป็นของบริษัทใหญ่</t>
  </si>
  <si>
    <t>การแบ่งปันกำไร (ขาดทุน)</t>
  </si>
  <si>
    <t>การแบ่งปันกำไร (ขาดทุน) เบ็ดเสร็จรวม</t>
  </si>
  <si>
    <t>จ่ายชำระหนี้สินภายใต้สัญญาเช่า</t>
  </si>
  <si>
    <t>ต้นทุนขายและบริการ - ธุรกิจให้บริการและกำจัดกากอุตสาหกรรม</t>
  </si>
  <si>
    <t>รายการที่จะไม่ถูกจัดประเภทใหม่ไว้ในกำไรหรือขาดทุนในภายหลัง</t>
  </si>
  <si>
    <t>ด้วยมูลค่ายุติธรรมผ่านกำไร (ขาดทุน) เบ็ดเสร็จอื่น</t>
  </si>
  <si>
    <t>รวมรายการที่จะไม่ถูกจัดประเภทใหม่ไว้ในกำไรหรือขาดทุนในภายหลัง</t>
  </si>
  <si>
    <t>เงินสดรับจากการจำหน่ายอุปกรณ์และยานพาหนะ</t>
  </si>
  <si>
    <t>ณ วันที่ 31 มีนาคม 2564</t>
  </si>
  <si>
    <t>งบแสดงฐานะการเงิน (ต่อ)</t>
  </si>
  <si>
    <t>"ยังไม่ได้ตรวจสอบ"</t>
  </si>
  <si>
    <t>"ตรวจสอบแล้ว"</t>
  </si>
  <si>
    <t>"สอบทานแล้ว"</t>
  </si>
  <si>
    <t>31 ธันวาคม 2563</t>
  </si>
  <si>
    <t>พันบาท</t>
  </si>
  <si>
    <t>31 มีนาคม 2564</t>
  </si>
  <si>
    <t>สำหรับงวดสามเดือนสิ้นสุดวันที่ 31 มีนาคม 2564</t>
  </si>
  <si>
    <t>รวมกำไร (ขาดทุน) เบ็ดเสร็จสำหรับงวด</t>
  </si>
  <si>
    <t>ยอดคงเหลือ ณ วันที่ 31 มีนาคม 2563</t>
  </si>
  <si>
    <t>ยอดคงเหลือ ณ วันที่ 31 มีนาคม 2564</t>
  </si>
  <si>
    <t>ยอดคงเหลือ ณ วันที่ 1 มกราคม 2564</t>
  </si>
  <si>
    <t>กำไร (ขาดทุน) เบ็ดเสร็จสำหรับงวด</t>
  </si>
  <si>
    <t>กำไรจากการจำหน่ายอุปกรณ์และยานพาหนะ</t>
  </si>
  <si>
    <t>ขาดทุนจากการตัดจำหน่ายสินทรัพย์ถาวร</t>
  </si>
  <si>
    <t>พันนบาท</t>
  </si>
  <si>
    <t>เงินสดจ่ายเงินมัดจำค่าเครื่องจักร</t>
  </si>
  <si>
    <t>ขาดทุนสำหรับงวด</t>
  </si>
  <si>
    <t>5, 7</t>
  </si>
  <si>
    <t>5, 18</t>
  </si>
  <si>
    <t>ขาดทุนจากการลดมูลค่าสินค้าคงเหลือ</t>
  </si>
  <si>
    <t>กำไร (ขาดทุน) จากกิจกรรมดำเนินงาน</t>
  </si>
  <si>
    <t>กำไร (ขาดทุน) ก่อนภาษีเงินได้</t>
  </si>
  <si>
    <t>กำไร (ขาดทุน) สำหรับงวด</t>
  </si>
  <si>
    <t>กำไรสำหรับงวด</t>
  </si>
  <si>
    <t>เงินสดสุทธิได้มา (ใช้ไป) จากกิจกรรมลงทุน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</si>
  <si>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</si>
  <si>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</si>
  <si>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รวมกำไร (ขาดทุน) เบ็ดเสร็จอื่นสำหรับงวด - สุทธิจากภาษี</t>
  </si>
  <si>
    <t>กำไร (ขาดทุน) เบ็ดเสร็จรวมสำหรับงวด</t>
  </si>
  <si>
    <t>กำไร (ขาดทุน) จากการวัดมูลค่าเงินลงทุนในตราสารทุน</t>
  </si>
  <si>
    <t>เงินสดจ่ายซื้อสินทรัพย์ทางการเงินไม่หมุนเวียนอื่น</t>
  </si>
  <si>
    <t>เงินสดและรายการเทียบเท่าเงินสดเพิ่มขึ้น (ลดลง) - สุทธิ</t>
  </si>
  <si>
    <t>เงินสดจ่ายซื้ออุปกรณ์</t>
  </si>
  <si>
    <t>5, 20</t>
  </si>
  <si>
    <t>กำไร (ขาดทุน) ต่อหุ้น (บาท)</t>
  </si>
  <si>
    <t>ผลขาดทุนด้านเครดิตที่คาดว่าจะเกิดขึ้น (กลับรายการ)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</si>
</sst>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US$&quot;#,##0;\-&quot;US$&quot;#,##0"/>
    <numFmt numFmtId="200" formatCode="&quot;US$&quot;#,##0;[Red]\-&quot;US$&quot;#,##0"/>
    <numFmt numFmtId="201" formatCode="&quot;US$&quot;#,##0.00;\-&quot;US$&quot;#,##0.00"/>
    <numFmt numFmtId="202" formatCode="&quot;US$&quot;#,##0.00;[Red]\-&quot;US$&quot;#,##0.00"/>
    <numFmt numFmtId="203" formatCode="_-&quot;US$&quot;* #,##0_-;\-&quot;US$&quot;* #,##0_-;_-&quot;US$&quot;* &quot;-&quot;_-;_-@_-"/>
    <numFmt numFmtId="204" formatCode="_-&quot;US$&quot;* #,##0.00_-;\-&quot;US$&quot;* #,##0.00_-;_-&quot;US$&quot;* &quot;-&quot;??_-;_-@_-"/>
    <numFmt numFmtId="205" formatCode="#,##0\ ;\(#,##0\)"/>
    <numFmt numFmtId="206" formatCode="#,##0.00\ ;\(#,##0.00\)"/>
    <numFmt numFmtId="207" formatCode="_(* #,##0_);_(* \(#,##0\);_(* &quot;-&quot;??_);_(@_)"/>
    <numFmt numFmtId="208" formatCode="#,##0.000\ ;\(#,##0.000\)"/>
    <numFmt numFmtId="209" formatCode="_(* #,##0.000_);_(* \(#,##0.000\);_(* &quot;-&quot;??_);_(@_)"/>
    <numFmt numFmtId="210" formatCode="[$-1010000]d/m/yy;@"/>
    <numFmt numFmtId="211" formatCode="_-* #,##0.000_-;\-* #,##0.000_-;_-* &quot;-&quot;??_-;_-@_-"/>
    <numFmt numFmtId="212" formatCode="#,##0.00;\(#,##0.00\)"/>
    <numFmt numFmtId="213" formatCode="_(* #,##0.0000_);_(* \(#,##0.0000\);_(* &quot;-&quot;??_);_(@_)"/>
    <numFmt numFmtId="214" formatCode="_(* #,##0.0_);_(* \(#,##0.0\);_(* &quot;-&quot;??_);_(@_)"/>
    <numFmt numFmtId="215" formatCode="[$-41E]d\ mmmm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7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name val="ApFont"/>
      <family val="0"/>
    </font>
    <font>
      <b/>
      <i/>
      <sz val="14"/>
      <name val="Angsana New"/>
      <family val="1"/>
    </font>
    <font>
      <sz val="14"/>
      <name val="Cordia New"/>
      <family val="2"/>
    </font>
    <font>
      <sz val="14"/>
      <color indexed="8"/>
      <name val="AngsanaUPC"/>
      <family val="1"/>
    </font>
    <font>
      <sz val="10"/>
      <name val="Angsana New"/>
      <family val="1"/>
    </font>
    <font>
      <sz val="12"/>
      <name val="Angsana New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  <font>
      <sz val="14"/>
      <color theme="0"/>
      <name val="Angsana New"/>
      <family val="1"/>
    </font>
    <font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7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8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16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205" fontId="23" fillId="0" borderId="0" xfId="0" applyNumberFormat="1" applyFont="1" applyBorder="1" applyAlignment="1">
      <alignment horizontal="right"/>
    </xf>
    <xf numFmtId="205" fontId="23" fillId="0" borderId="0" xfId="0" applyNumberFormat="1" applyFont="1" applyFill="1" applyBorder="1" applyAlignment="1">
      <alignment horizontal="right"/>
    </xf>
    <xf numFmtId="207" fontId="23" fillId="0" borderId="0" xfId="42" applyNumberFormat="1" applyFont="1" applyFill="1" applyBorder="1" applyAlignment="1">
      <alignment/>
    </xf>
    <xf numFmtId="207" fontId="23" fillId="0" borderId="0" xfId="42" applyNumberFormat="1" applyFont="1" applyFill="1" applyBorder="1" applyAlignment="1">
      <alignment horizontal="center"/>
    </xf>
    <xf numFmtId="207" fontId="23" fillId="0" borderId="0" xfId="42" applyNumberFormat="1" applyFont="1" applyFill="1" applyBorder="1" applyAlignment="1">
      <alignment horizontal="right"/>
    </xf>
    <xf numFmtId="207" fontId="23" fillId="0" borderId="10" xfId="42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207" fontId="23" fillId="0" borderId="0" xfId="42" applyNumberFormat="1" applyFont="1" applyFill="1" applyBorder="1" applyAlignment="1">
      <alignment vertical="center"/>
    </xf>
    <xf numFmtId="207" fontId="22" fillId="0" borderId="0" xfId="42" applyNumberFormat="1" applyFont="1" applyFill="1" applyBorder="1" applyAlignment="1">
      <alignment vertical="center"/>
    </xf>
    <xf numFmtId="205" fontId="23" fillId="0" borderId="0" xfId="0" applyNumberFormat="1" applyFont="1" applyFill="1" applyBorder="1" applyAlignment="1">
      <alignment horizontal="right" vertical="center"/>
    </xf>
    <xf numFmtId="207" fontId="23" fillId="0" borderId="0" xfId="42" applyNumberFormat="1" applyFont="1" applyFill="1" applyBorder="1" applyAlignment="1">
      <alignment horizontal="right" vertical="center"/>
    </xf>
    <xf numFmtId="207" fontId="23" fillId="0" borderId="0" xfId="42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207" fontId="23" fillId="0" borderId="11" xfId="42" applyNumberFormat="1" applyFont="1" applyFill="1" applyBorder="1" applyAlignment="1">
      <alignment horizontal="right" vertical="center"/>
    </xf>
    <xf numFmtId="205" fontId="23" fillId="0" borderId="0" xfId="0" applyNumberFormat="1" applyFont="1" applyFill="1" applyBorder="1" applyAlignment="1">
      <alignment horizontal="center"/>
    </xf>
    <xf numFmtId="207" fontId="23" fillId="0" borderId="10" xfId="42" applyNumberFormat="1" applyFont="1" applyFill="1" applyBorder="1" applyAlignment="1">
      <alignment horizontal="right" vertical="center"/>
    </xf>
    <xf numFmtId="207" fontId="23" fillId="0" borderId="0" xfId="47" applyNumberFormat="1" applyFont="1" applyFill="1" applyBorder="1" applyAlignment="1">
      <alignment/>
    </xf>
    <xf numFmtId="207" fontId="23" fillId="0" borderId="0" xfId="47" applyNumberFormat="1" applyFont="1" applyFill="1" applyBorder="1" applyAlignment="1">
      <alignment horizontal="right"/>
    </xf>
    <xf numFmtId="194" fontId="23" fillId="0" borderId="0" xfId="42" applyFont="1" applyFill="1" applyBorder="1" applyAlignment="1">
      <alignment horizontal="right" vertical="center"/>
    </xf>
    <xf numFmtId="207" fontId="23" fillId="0" borderId="12" xfId="4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05" fontId="2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205" fontId="23" fillId="0" borderId="10" xfId="0" applyNumberFormat="1" applyFont="1" applyFill="1" applyBorder="1" applyAlignment="1">
      <alignment horizontal="right"/>
    </xf>
    <xf numFmtId="206" fontId="23" fillId="0" borderId="0" xfId="0" applyNumberFormat="1" applyFont="1" applyFill="1" applyBorder="1" applyAlignment="1">
      <alignment horizontal="right"/>
    </xf>
    <xf numFmtId="206" fontId="23" fillId="0" borderId="0" xfId="0" applyNumberFormat="1" applyFont="1" applyBorder="1" applyAlignment="1">
      <alignment horizontal="right"/>
    </xf>
    <xf numFmtId="205" fontId="23" fillId="0" borderId="13" xfId="0" applyNumberFormat="1" applyFont="1" applyFill="1" applyBorder="1" applyAlignment="1">
      <alignment horizontal="right"/>
    </xf>
    <xf numFmtId="206" fontId="23" fillId="0" borderId="0" xfId="0" applyNumberFormat="1" applyFont="1" applyBorder="1" applyAlignment="1">
      <alignment/>
    </xf>
    <xf numFmtId="0" fontId="22" fillId="0" borderId="0" xfId="65" applyFont="1" applyFill="1" applyAlignment="1">
      <alignment/>
      <protection/>
    </xf>
    <xf numFmtId="207" fontId="0" fillId="0" borderId="0" xfId="42" applyNumberFormat="1" applyFont="1" applyFill="1" applyBorder="1" applyAlignment="1">
      <alignment/>
    </xf>
    <xf numFmtId="207" fontId="23" fillId="0" borderId="12" xfId="42" applyNumberFormat="1" applyFont="1" applyFill="1" applyBorder="1" applyAlignment="1">
      <alignment/>
    </xf>
    <xf numFmtId="207" fontId="23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194" fontId="23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207" fontId="23" fillId="0" borderId="11" xfId="42" applyNumberFormat="1" applyFont="1" applyFill="1" applyBorder="1" applyAlignment="1">
      <alignment/>
    </xf>
    <xf numFmtId="205" fontId="23" fillId="0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205" fontId="23" fillId="0" borderId="0" xfId="0" applyNumberFormat="1" applyFont="1" applyFill="1" applyBorder="1" applyAlignment="1">
      <alignment/>
    </xf>
    <xf numFmtId="194" fontId="23" fillId="0" borderId="0" xfId="42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07" fontId="23" fillId="0" borderId="0" xfId="0" applyNumberFormat="1" applyFont="1" applyFill="1" applyBorder="1" applyAlignment="1">
      <alignment horizontal="right"/>
    </xf>
    <xf numFmtId="205" fontId="23" fillId="0" borderId="0" xfId="0" applyNumberFormat="1" applyFont="1" applyFill="1" applyAlignment="1">
      <alignment/>
    </xf>
    <xf numFmtId="207" fontId="23" fillId="0" borderId="0" xfId="42" applyNumberFormat="1" applyFont="1" applyFill="1" applyAlignment="1">
      <alignment/>
    </xf>
    <xf numFmtId="0" fontId="23" fillId="0" borderId="14" xfId="0" applyFont="1" applyFill="1" applyBorder="1" applyAlignment="1">
      <alignment horizontal="center"/>
    </xf>
    <xf numFmtId="207" fontId="23" fillId="0" borderId="10" xfId="42" applyNumberFormat="1" applyFont="1" applyFill="1" applyBorder="1" applyAlignment="1">
      <alignment horizontal="center" vertical="center"/>
    </xf>
    <xf numFmtId="207" fontId="23" fillId="0" borderId="14" xfId="42" applyNumberFormat="1" applyFont="1" applyFill="1" applyBorder="1" applyAlignment="1">
      <alignment horizontal="right" vertical="center"/>
    </xf>
    <xf numFmtId="207" fontId="23" fillId="0" borderId="12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94" fontId="23" fillId="0" borderId="0" xfId="42" applyFont="1" applyFill="1" applyAlignment="1">
      <alignment/>
    </xf>
    <xf numFmtId="207" fontId="23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07" fontId="23" fillId="0" borderId="0" xfId="47" applyNumberFormat="1" applyFont="1" applyFill="1" applyBorder="1" applyAlignment="1">
      <alignment horizontal="center"/>
    </xf>
    <xf numFmtId="207" fontId="23" fillId="0" borderId="0" xfId="47" applyNumberFormat="1" applyFont="1" applyFill="1" applyBorder="1" applyAlignment="1">
      <alignment horizontal="center" vertical="center"/>
    </xf>
    <xf numFmtId="205" fontId="23" fillId="0" borderId="0" xfId="0" applyNumberFormat="1" applyFont="1" applyFill="1" applyBorder="1" applyAlignment="1">
      <alignment horizontal="center" vertical="center"/>
    </xf>
    <xf numFmtId="207" fontId="40" fillId="0" borderId="12" xfId="4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49" fontId="41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left"/>
    </xf>
    <xf numFmtId="38" fontId="22" fillId="0" borderId="0" xfId="66" applyNumberFormat="1" applyFont="1" applyFill="1" applyAlignment="1">
      <alignment vertical="center"/>
      <protection/>
    </xf>
    <xf numFmtId="38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/>
    </xf>
    <xf numFmtId="207" fontId="23" fillId="0" borderId="0" xfId="0" applyNumberFormat="1" applyFont="1" applyFill="1" applyAlignment="1">
      <alignment horizontal="center"/>
    </xf>
    <xf numFmtId="210" fontId="23" fillId="0" borderId="0" xfId="0" applyNumberFormat="1" applyFont="1" applyFill="1" applyAlignment="1">
      <alignment horizontal="left"/>
    </xf>
    <xf numFmtId="210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94" fontId="22" fillId="0" borderId="0" xfId="42" applyFont="1" applyFill="1" applyBorder="1" applyAlignment="1">
      <alignment/>
    </xf>
    <xf numFmtId="207" fontId="23" fillId="0" borderId="10" xfId="42" applyNumberFormat="1" applyFont="1" applyFill="1" applyBorder="1" applyAlignment="1">
      <alignment horizontal="left"/>
    </xf>
    <xf numFmtId="207" fontId="23" fillId="0" borderId="11" xfId="42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207" fontId="23" fillId="0" borderId="0" xfId="49" applyNumberFormat="1" applyFont="1" applyFill="1" applyAlignment="1">
      <alignment horizontal="center"/>
    </xf>
    <xf numFmtId="49" fontId="23" fillId="0" borderId="0" xfId="0" applyNumberFormat="1" applyFont="1" applyFill="1" applyBorder="1" applyAlignment="1" quotePrefix="1">
      <alignment vertical="center"/>
    </xf>
    <xf numFmtId="0" fontId="26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207" fontId="23" fillId="0" borderId="0" xfId="49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205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207" fontId="23" fillId="0" borderId="0" xfId="46" applyNumberFormat="1" applyFont="1" applyFill="1" applyBorder="1" applyAlignment="1">
      <alignment horizontal="right"/>
    </xf>
    <xf numFmtId="207" fontId="23" fillId="0" borderId="10" xfId="46" applyNumberFormat="1" applyFont="1" applyFill="1" applyBorder="1" applyAlignment="1">
      <alignment horizontal="right"/>
    </xf>
    <xf numFmtId="207" fontId="23" fillId="0" borderId="12" xfId="46" applyNumberFormat="1" applyFont="1" applyFill="1" applyBorder="1" applyAlignment="1">
      <alignment horizontal="center"/>
    </xf>
    <xf numFmtId="207" fontId="23" fillId="0" borderId="0" xfId="46" applyNumberFormat="1" applyFont="1" applyFill="1" applyBorder="1" applyAlignment="1">
      <alignment horizontal="center"/>
    </xf>
    <xf numFmtId="207" fontId="23" fillId="0" borderId="0" xfId="46" applyNumberFormat="1" applyFont="1" applyBorder="1" applyAlignment="1">
      <alignment horizontal="center"/>
    </xf>
    <xf numFmtId="207" fontId="23" fillId="0" borderId="0" xfId="0" applyNumberFormat="1" applyFont="1" applyFill="1" applyBorder="1" applyAlignment="1">
      <alignment horizontal="center"/>
    </xf>
    <xf numFmtId="207" fontId="23" fillId="0" borderId="10" xfId="46" applyNumberFormat="1" applyFont="1" applyFill="1" applyBorder="1" applyAlignment="1">
      <alignment horizontal="center"/>
    </xf>
    <xf numFmtId="207" fontId="45" fillId="0" borderId="0" xfId="0" applyNumberFormat="1" applyFont="1" applyFill="1" applyBorder="1" applyAlignment="1">
      <alignment horizontal="right"/>
    </xf>
    <xf numFmtId="207" fontId="23" fillId="0" borderId="11" xfId="46" applyNumberFormat="1" applyFont="1" applyFill="1" applyBorder="1" applyAlignment="1">
      <alignment horizontal="center"/>
    </xf>
    <xf numFmtId="207" fontId="23" fillId="0" borderId="13" xfId="46" applyNumberFormat="1" applyFont="1" applyFill="1" applyBorder="1" applyAlignment="1">
      <alignment horizontal="center"/>
    </xf>
    <xf numFmtId="194" fontId="23" fillId="0" borderId="0" xfId="46" applyFont="1" applyBorder="1" applyAlignment="1">
      <alignment horizontal="right"/>
    </xf>
    <xf numFmtId="0" fontId="22" fillId="0" borderId="0" xfId="0" applyNumberFormat="1" applyFont="1" applyFill="1" applyAlignment="1">
      <alignment wrapText="1"/>
    </xf>
    <xf numFmtId="205" fontId="23" fillId="0" borderId="0" xfId="0" applyNumberFormat="1" applyFont="1" applyFill="1" applyAlignment="1">
      <alignment horizontal="center"/>
    </xf>
    <xf numFmtId="194" fontId="23" fillId="0" borderId="0" xfId="47" applyFont="1" applyFill="1" applyBorder="1" applyAlignment="1">
      <alignment horizontal="center" vertical="center"/>
    </xf>
    <xf numFmtId="207" fontId="23" fillId="0" borderId="10" xfId="47" applyNumberFormat="1" applyFont="1" applyFill="1" applyBorder="1" applyAlignment="1">
      <alignment horizontal="center" vertical="center"/>
    </xf>
    <xf numFmtId="205" fontId="23" fillId="0" borderId="1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207" fontId="23" fillId="0" borderId="0" xfId="49" applyNumberFormat="1" applyFont="1" applyFill="1" applyBorder="1" applyAlignment="1">
      <alignment/>
    </xf>
    <xf numFmtId="207" fontId="23" fillId="0" borderId="12" xfId="47" applyNumberFormat="1" applyFont="1" applyFill="1" applyBorder="1" applyAlignment="1">
      <alignment horizontal="center"/>
    </xf>
    <xf numFmtId="205" fontId="23" fillId="0" borderId="14" xfId="0" applyNumberFormat="1" applyFont="1" applyFill="1" applyBorder="1" applyAlignment="1">
      <alignment horizontal="right"/>
    </xf>
    <xf numFmtId="207" fontId="23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 horizontal="center"/>
    </xf>
    <xf numFmtId="205" fontId="46" fillId="0" borderId="0" xfId="0" applyNumberFormat="1" applyFont="1" applyFill="1" applyBorder="1" applyAlignment="1">
      <alignment horizontal="right"/>
    </xf>
    <xf numFmtId="207" fontId="46" fillId="0" borderId="0" xfId="0" applyNumberFormat="1" applyFont="1" applyFill="1" applyBorder="1" applyAlignment="1">
      <alignment horizontal="right"/>
    </xf>
    <xf numFmtId="0" fontId="23" fillId="0" borderId="0" xfId="42" applyNumberFormat="1" applyFont="1" applyFill="1" applyAlignment="1">
      <alignment/>
    </xf>
    <xf numFmtId="205" fontId="40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207" fontId="23" fillId="0" borderId="10" xfId="42" applyNumberFormat="1" applyFont="1" applyFill="1" applyBorder="1" applyAlignment="1">
      <alignment horizontal="center"/>
    </xf>
    <xf numFmtId="205" fontId="23" fillId="0" borderId="0" xfId="49" applyNumberFormat="1" applyFont="1" applyFill="1" applyBorder="1" applyAlignment="1">
      <alignment/>
    </xf>
    <xf numFmtId="0" fontId="22" fillId="0" borderId="0" xfId="0" applyFont="1" applyFill="1" applyAlignment="1">
      <alignment/>
    </xf>
    <xf numFmtId="194" fontId="23" fillId="0" borderId="0" xfId="42" applyFont="1" applyFill="1" applyBorder="1" applyAlignment="1">
      <alignment horizontal="center" vertical="center"/>
    </xf>
    <xf numFmtId="207" fontId="23" fillId="0" borderId="12" xfId="47" applyNumberFormat="1" applyFont="1" applyFill="1" applyBorder="1" applyAlignment="1">
      <alignment horizontal="right"/>
    </xf>
    <xf numFmtId="207" fontId="23" fillId="0" borderId="12" xfId="42" applyNumberFormat="1" applyFont="1" applyFill="1" applyBorder="1" applyAlignment="1">
      <alignment horizontal="center"/>
    </xf>
    <xf numFmtId="208" fontId="23" fillId="0" borderId="11" xfId="0" applyNumberFormat="1" applyFont="1" applyFill="1" applyBorder="1" applyAlignment="1">
      <alignment horizontal="right"/>
    </xf>
    <xf numFmtId="208" fontId="23" fillId="0" borderId="0" xfId="0" applyNumberFormat="1" applyFont="1" applyFill="1" applyBorder="1" applyAlignment="1">
      <alignment horizontal="right"/>
    </xf>
    <xf numFmtId="207" fontId="23" fillId="0" borderId="0" xfId="0" applyNumberFormat="1" applyFont="1" applyBorder="1" applyAlignment="1">
      <alignment/>
    </xf>
    <xf numFmtId="194" fontId="23" fillId="0" borderId="0" xfId="42" applyFont="1" applyFill="1" applyBorder="1" applyAlignment="1">
      <alignment vertical="center"/>
    </xf>
    <xf numFmtId="205" fontId="23" fillId="0" borderId="12" xfId="0" applyNumberFormat="1" applyFont="1" applyFill="1" applyBorder="1" applyAlignment="1">
      <alignment horizontal="center"/>
    </xf>
    <xf numFmtId="207" fontId="23" fillId="0" borderId="10" xfId="0" applyNumberFormat="1" applyFont="1" applyFill="1" applyBorder="1" applyAlignment="1">
      <alignment horizontal="center"/>
    </xf>
    <xf numFmtId="38" fontId="23" fillId="0" borderId="0" xfId="0" applyNumberFormat="1" applyFont="1" applyFill="1" applyAlignment="1">
      <alignment vertical="center"/>
    </xf>
    <xf numFmtId="207" fontId="23" fillId="0" borderId="0" xfId="42" applyNumberFormat="1" applyFont="1" applyFill="1" applyAlignment="1">
      <alignment horizontal="center"/>
    </xf>
    <xf numFmtId="207" fontId="23" fillId="0" borderId="0" xfId="45" applyNumberFormat="1" applyFont="1" applyFill="1" applyBorder="1" applyAlignment="1">
      <alignment horizontal="center"/>
    </xf>
    <xf numFmtId="207" fontId="23" fillId="0" borderId="10" xfId="0" applyNumberFormat="1" applyFont="1" applyFill="1" applyBorder="1" applyAlignment="1">
      <alignment horizontal="right"/>
    </xf>
    <xf numFmtId="207" fontId="40" fillId="0" borderId="0" xfId="0" applyNumberFormat="1" applyFont="1" applyFill="1" applyBorder="1" applyAlignment="1">
      <alignment horizontal="right"/>
    </xf>
    <xf numFmtId="207" fontId="23" fillId="0" borderId="14" xfId="47" applyNumberFormat="1" applyFont="1" applyFill="1" applyBorder="1" applyAlignment="1">
      <alignment horizontal="center" vertical="center"/>
    </xf>
    <xf numFmtId="207" fontId="23" fillId="0" borderId="0" xfId="46" applyNumberFormat="1" applyFont="1" applyFill="1" applyBorder="1" applyAlignment="1">
      <alignment/>
    </xf>
    <xf numFmtId="194" fontId="23" fillId="0" borderId="0" xfId="46" applyFont="1" applyFill="1" applyBorder="1" applyAlignment="1">
      <alignment horizontal="right"/>
    </xf>
    <xf numFmtId="211" fontId="23" fillId="0" borderId="0" xfId="0" applyNumberFormat="1" applyFont="1" applyFill="1" applyBorder="1" applyAlignment="1">
      <alignment/>
    </xf>
    <xf numFmtId="209" fontId="23" fillId="0" borderId="0" xfId="46" applyNumberFormat="1" applyFont="1" applyFill="1" applyBorder="1" applyAlignment="1">
      <alignment/>
    </xf>
    <xf numFmtId="206" fontId="22" fillId="0" borderId="0" xfId="0" applyNumberFormat="1" applyFont="1" applyFill="1" applyBorder="1" applyAlignment="1">
      <alignment horizontal="right"/>
    </xf>
    <xf numFmtId="194" fontId="23" fillId="0" borderId="0" xfId="46" applyFont="1" applyFill="1" applyBorder="1" applyAlignment="1">
      <alignment/>
    </xf>
    <xf numFmtId="205" fontId="23" fillId="0" borderId="13" xfId="49" applyNumberFormat="1" applyFont="1" applyFill="1" applyBorder="1" applyAlignment="1">
      <alignment/>
    </xf>
    <xf numFmtId="207" fontId="23" fillId="0" borderId="13" xfId="47" applyNumberFormat="1" applyFont="1" applyFill="1" applyBorder="1" applyAlignment="1">
      <alignment horizontal="center" vertical="center"/>
    </xf>
    <xf numFmtId="0" fontId="0" fillId="0" borderId="0" xfId="64" applyFont="1" applyFill="1" applyBorder="1" applyAlignment="1">
      <alignment/>
      <protection/>
    </xf>
    <xf numFmtId="205" fontId="23" fillId="0" borderId="12" xfId="49" applyNumberFormat="1" applyFont="1" applyFill="1" applyBorder="1" applyAlignment="1">
      <alignment/>
    </xf>
    <xf numFmtId="207" fontId="23" fillId="0" borderId="12" xfId="47" applyNumberFormat="1" applyFont="1" applyFill="1" applyBorder="1" applyAlignment="1">
      <alignment horizontal="center" vertical="center"/>
    </xf>
    <xf numFmtId="0" fontId="22" fillId="0" borderId="0" xfId="64" applyFont="1" applyFill="1" applyBorder="1" applyAlignment="1">
      <alignment/>
      <protection/>
    </xf>
    <xf numFmtId="0" fontId="29" fillId="0" borderId="0" xfId="0" applyFont="1" applyFill="1" applyAlignment="1">
      <alignment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7" fontId="23" fillId="0" borderId="12" xfId="4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94" fontId="30" fillId="0" borderId="0" xfId="42" applyFont="1" applyFill="1" applyBorder="1" applyAlignment="1">
      <alignment horizontal="right" vertical="center"/>
    </xf>
    <xf numFmtId="194" fontId="30" fillId="0" borderId="0" xfId="42" applyFont="1" applyFill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9" fontId="23" fillId="0" borderId="0" xfId="0" applyNumberFormat="1" applyFont="1" applyAlignment="1">
      <alignment horizontal="centerContinuous"/>
    </xf>
    <xf numFmtId="37" fontId="23" fillId="0" borderId="0" xfId="0" applyNumberFormat="1" applyFont="1" applyAlignment="1">
      <alignment horizontal="center"/>
    </xf>
    <xf numFmtId="37" fontId="23" fillId="0" borderId="12" xfId="0" applyNumberFormat="1" applyFont="1" applyBorder="1" applyAlignment="1">
      <alignment horizontal="center"/>
    </xf>
    <xf numFmtId="194" fontId="0" fillId="0" borderId="0" xfId="42" applyFont="1" applyFill="1" applyBorder="1" applyAlignment="1">
      <alignment/>
    </xf>
    <xf numFmtId="194" fontId="22" fillId="0" borderId="0" xfId="42" applyFont="1" applyFill="1" applyAlignment="1">
      <alignment vertical="center"/>
    </xf>
    <xf numFmtId="194" fontId="23" fillId="0" borderId="0" xfId="42" applyFont="1" applyAlignment="1">
      <alignment/>
    </xf>
    <xf numFmtId="194" fontId="0" fillId="0" borderId="0" xfId="42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205" fontId="23" fillId="0" borderId="11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1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0" fontId="23" fillId="0" borderId="12" xfId="0" applyFont="1" applyFill="1" applyBorder="1" applyAlignment="1">
      <alignment horizontal="centerContinuous"/>
    </xf>
    <xf numFmtId="37" fontId="23" fillId="0" borderId="12" xfId="0" applyNumberFormat="1" applyFont="1" applyFill="1" applyBorder="1" applyAlignment="1">
      <alignment horizontal="center"/>
    </xf>
    <xf numFmtId="205" fontId="40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view="pageBreakPreview" zoomScaleNormal="110" zoomScaleSheetLayoutView="100" workbookViewId="0" topLeftCell="A48">
      <selection activeCell="F58" sqref="F58"/>
    </sheetView>
  </sheetViews>
  <sheetFormatPr defaultColWidth="6.140625" defaultRowHeight="21.75" customHeight="1"/>
  <cols>
    <col min="1" max="1" width="1.8515625" style="23" customWidth="1"/>
    <col min="2" max="2" width="1.421875" style="23" customWidth="1"/>
    <col min="3" max="3" width="3.140625" style="20" customWidth="1"/>
    <col min="4" max="4" width="2.57421875" style="20" customWidth="1"/>
    <col min="5" max="5" width="54.28125" style="20" customWidth="1"/>
    <col min="6" max="6" width="9.140625" style="110" customWidth="1"/>
    <col min="7" max="7" width="0.71875" style="23" customWidth="1"/>
    <col min="8" max="8" width="15.57421875" style="23" customWidth="1"/>
    <col min="9" max="9" width="0.71875" style="23" customWidth="1"/>
    <col min="10" max="10" width="15.57421875" style="23" customWidth="1"/>
    <col min="11" max="11" width="0.71875" style="23" customWidth="1"/>
    <col min="12" max="12" width="16.8515625" style="23" bestFit="1" customWidth="1"/>
    <col min="13" max="13" width="0.71875" style="23" customWidth="1"/>
    <col min="14" max="14" width="15.421875" style="23" customWidth="1"/>
    <col min="15" max="15" width="6.140625" style="23" customWidth="1"/>
    <col min="16" max="16" width="12.140625" style="160" bestFit="1" customWidth="1"/>
    <col min="17" max="17" width="6.140625" style="23" customWidth="1"/>
    <col min="18" max="18" width="12.140625" style="160" bestFit="1" customWidth="1"/>
    <col min="19" max="19" width="12.140625" style="23" bestFit="1" customWidth="1"/>
    <col min="20" max="16384" width="6.140625" style="23" customWidth="1"/>
  </cols>
  <sheetData>
    <row r="1" spans="1:18" s="39" customFormat="1" ht="22.5" customHeight="1">
      <c r="A1" s="38" t="s">
        <v>0</v>
      </c>
      <c r="B1" s="38"/>
      <c r="C1" s="38"/>
      <c r="D1" s="38"/>
      <c r="E1" s="38"/>
      <c r="F1" s="95"/>
      <c r="G1" s="38"/>
      <c r="H1" s="38"/>
      <c r="I1" s="38"/>
      <c r="J1" s="38"/>
      <c r="K1" s="38"/>
      <c r="L1" s="38"/>
      <c r="P1" s="195"/>
      <c r="R1" s="195"/>
    </row>
    <row r="2" spans="1:18" s="39" customFormat="1" ht="22.5" customHeight="1">
      <c r="A2" s="38" t="s">
        <v>51</v>
      </c>
      <c r="B2" s="38"/>
      <c r="C2" s="38"/>
      <c r="D2" s="38"/>
      <c r="E2" s="38"/>
      <c r="F2" s="95"/>
      <c r="G2" s="38"/>
      <c r="H2" s="38"/>
      <c r="I2" s="38"/>
      <c r="J2" s="38"/>
      <c r="K2" s="38"/>
      <c r="L2" s="38"/>
      <c r="P2" s="195"/>
      <c r="R2" s="195"/>
    </row>
    <row r="3" spans="1:18" s="39" customFormat="1" ht="22.5" customHeight="1">
      <c r="A3" s="185" t="s">
        <v>133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P3" s="195"/>
      <c r="R3" s="195"/>
    </row>
    <row r="4" spans="1:18" s="3" customFormat="1" ht="21.75" customHeight="1">
      <c r="A4" s="84"/>
      <c r="B4" s="84"/>
      <c r="C4" s="84"/>
      <c r="D4" s="84"/>
      <c r="E4" s="84"/>
      <c r="F4" s="96"/>
      <c r="G4" s="84"/>
      <c r="H4" s="84"/>
      <c r="I4" s="84"/>
      <c r="J4" s="84"/>
      <c r="K4" s="84"/>
      <c r="L4" s="84"/>
      <c r="P4" s="63"/>
      <c r="R4" s="63"/>
    </row>
    <row r="5" spans="1:18" s="98" customFormat="1" ht="20.25">
      <c r="A5" s="97" t="s">
        <v>59</v>
      </c>
      <c r="D5" s="56"/>
      <c r="M5" s="99"/>
      <c r="N5" s="99"/>
      <c r="O5" s="99"/>
      <c r="P5" s="196"/>
      <c r="Q5" s="99"/>
      <c r="R5" s="196"/>
    </row>
    <row r="6" spans="3:18" s="3" customFormat="1" ht="21.75" customHeight="1">
      <c r="C6" s="14"/>
      <c r="D6" s="14"/>
      <c r="E6" s="14"/>
      <c r="F6" s="82"/>
      <c r="G6" s="1"/>
      <c r="H6" s="210" t="s">
        <v>139</v>
      </c>
      <c r="I6" s="210"/>
      <c r="J6" s="210"/>
      <c r="K6" s="210"/>
      <c r="L6" s="210"/>
      <c r="M6" s="210"/>
      <c r="N6" s="210"/>
      <c r="P6" s="63"/>
      <c r="R6" s="63"/>
    </row>
    <row r="7" spans="3:18" s="3" customFormat="1" ht="21.75" customHeight="1">
      <c r="C7" s="88"/>
      <c r="D7" s="88"/>
      <c r="E7" s="88"/>
      <c r="F7" s="82"/>
      <c r="G7" s="1"/>
      <c r="H7" s="210" t="s">
        <v>1</v>
      </c>
      <c r="I7" s="210"/>
      <c r="J7" s="210"/>
      <c r="K7" s="85"/>
      <c r="L7" s="211" t="s">
        <v>65</v>
      </c>
      <c r="M7" s="211"/>
      <c r="N7" s="211"/>
      <c r="P7" s="63"/>
      <c r="R7" s="63"/>
    </row>
    <row r="8" spans="3:18" s="138" customFormat="1" ht="21.75" customHeight="1">
      <c r="C8" s="190"/>
      <c r="D8" s="190"/>
      <c r="E8" s="190"/>
      <c r="F8" s="191"/>
      <c r="G8" s="189"/>
      <c r="H8" s="202" t="s">
        <v>140</v>
      </c>
      <c r="I8" s="94"/>
      <c r="J8" s="202" t="s">
        <v>138</v>
      </c>
      <c r="K8" s="203"/>
      <c r="L8" s="202" t="s">
        <v>140</v>
      </c>
      <c r="M8" s="189"/>
      <c r="N8" s="192" t="s">
        <v>138</v>
      </c>
      <c r="P8" s="197"/>
      <c r="R8" s="197"/>
    </row>
    <row r="9" spans="3:18" s="138" customFormat="1" ht="21.75" customHeight="1">
      <c r="C9" s="190"/>
      <c r="D9" s="190"/>
      <c r="E9" s="190"/>
      <c r="F9" s="191"/>
      <c r="G9" s="189"/>
      <c r="H9" s="204" t="s">
        <v>135</v>
      </c>
      <c r="I9" s="94"/>
      <c r="J9" s="205" t="s">
        <v>136</v>
      </c>
      <c r="K9" s="203"/>
      <c r="L9" s="204" t="s">
        <v>135</v>
      </c>
      <c r="M9" s="189"/>
      <c r="N9" s="193" t="s">
        <v>136</v>
      </c>
      <c r="P9" s="197"/>
      <c r="R9" s="197"/>
    </row>
    <row r="10" spans="3:18" s="138" customFormat="1" ht="21.75" customHeight="1">
      <c r="C10" s="190"/>
      <c r="D10" s="190"/>
      <c r="E10" s="190"/>
      <c r="F10" s="182" t="s">
        <v>2</v>
      </c>
      <c r="G10" s="189"/>
      <c r="H10" s="206" t="s">
        <v>137</v>
      </c>
      <c r="I10" s="94"/>
      <c r="J10" s="207"/>
      <c r="K10" s="203"/>
      <c r="L10" s="206" t="s">
        <v>137</v>
      </c>
      <c r="M10" s="189"/>
      <c r="N10" s="194"/>
      <c r="P10" s="197"/>
      <c r="R10" s="197"/>
    </row>
    <row r="11" spans="1:18" s="3" customFormat="1" ht="21.75" customHeight="1">
      <c r="A11" s="88" t="s">
        <v>6</v>
      </c>
      <c r="C11" s="14"/>
      <c r="D11" s="14"/>
      <c r="E11" s="14"/>
      <c r="F11" s="100"/>
      <c r="G11" s="7"/>
      <c r="H11" s="7"/>
      <c r="I11" s="7"/>
      <c r="J11" s="7"/>
      <c r="K11" s="9"/>
      <c r="L11" s="9"/>
      <c r="M11" s="9"/>
      <c r="N11" s="9"/>
      <c r="P11" s="63"/>
      <c r="R11" s="63"/>
    </row>
    <row r="12" spans="1:18" s="3" customFormat="1" ht="21.75" customHeight="1">
      <c r="A12" s="14" t="s">
        <v>7</v>
      </c>
      <c r="C12" s="14"/>
      <c r="D12" s="14"/>
      <c r="E12" s="14"/>
      <c r="F12" s="42">
        <v>6</v>
      </c>
      <c r="H12" s="10">
        <v>167431</v>
      </c>
      <c r="J12" s="10">
        <v>162862</v>
      </c>
      <c r="K12" s="9"/>
      <c r="L12" s="10">
        <v>68106</v>
      </c>
      <c r="M12" s="9"/>
      <c r="N12" s="10">
        <v>70644</v>
      </c>
      <c r="P12" s="63"/>
      <c r="R12" s="63"/>
    </row>
    <row r="13" spans="1:18" s="3" customFormat="1" ht="21.75" customHeight="1">
      <c r="A13" s="14" t="s">
        <v>58</v>
      </c>
      <c r="C13" s="14"/>
      <c r="D13" s="14"/>
      <c r="E13" s="14"/>
      <c r="F13" s="42" t="s">
        <v>152</v>
      </c>
      <c r="G13" s="1"/>
      <c r="H13" s="10">
        <v>34985</v>
      </c>
      <c r="J13" s="10">
        <v>42342</v>
      </c>
      <c r="K13" s="9"/>
      <c r="L13" s="10">
        <v>33989</v>
      </c>
      <c r="M13" s="9"/>
      <c r="N13" s="10">
        <v>41026</v>
      </c>
      <c r="P13" s="63"/>
      <c r="R13" s="63"/>
    </row>
    <row r="14" spans="1:18" s="3" customFormat="1" ht="21.75" customHeight="1">
      <c r="A14" s="14" t="s">
        <v>109</v>
      </c>
      <c r="C14" s="14"/>
      <c r="D14" s="14"/>
      <c r="E14" s="14"/>
      <c r="F14" s="42">
        <v>8</v>
      </c>
      <c r="G14" s="1"/>
      <c r="H14" s="10">
        <v>1237</v>
      </c>
      <c r="J14" s="11">
        <v>1237</v>
      </c>
      <c r="K14" s="9"/>
      <c r="L14" s="11">
        <v>1237</v>
      </c>
      <c r="M14" s="9"/>
      <c r="N14" s="11">
        <v>1237</v>
      </c>
      <c r="P14" s="63"/>
      <c r="R14" s="63"/>
    </row>
    <row r="15" spans="1:18" s="3" customFormat="1" ht="21.75" customHeight="1">
      <c r="A15" s="14" t="s">
        <v>24</v>
      </c>
      <c r="C15" s="14"/>
      <c r="D15" s="14"/>
      <c r="E15" s="14"/>
      <c r="F15" s="42">
        <v>9</v>
      </c>
      <c r="G15" s="1"/>
      <c r="H15" s="11">
        <v>287422</v>
      </c>
      <c r="J15" s="11">
        <v>306718</v>
      </c>
      <c r="K15" s="9"/>
      <c r="L15" s="11">
        <v>133239</v>
      </c>
      <c r="M15" s="9"/>
      <c r="N15" s="11">
        <v>133239</v>
      </c>
      <c r="P15" s="63"/>
      <c r="R15" s="63"/>
    </row>
    <row r="16" spans="1:18" s="3" customFormat="1" ht="21.75" customHeight="1">
      <c r="A16" s="14" t="s">
        <v>102</v>
      </c>
      <c r="C16" s="14"/>
      <c r="D16" s="14"/>
      <c r="E16" s="14"/>
      <c r="F16" s="42">
        <v>10</v>
      </c>
      <c r="H16" s="10">
        <v>11588</v>
      </c>
      <c r="J16" s="10">
        <v>10489</v>
      </c>
      <c r="K16" s="9"/>
      <c r="L16" s="10">
        <v>1314</v>
      </c>
      <c r="M16" s="9"/>
      <c r="N16" s="10">
        <v>1200</v>
      </c>
      <c r="P16" s="63"/>
      <c r="R16" s="63"/>
    </row>
    <row r="17" spans="1:18" s="3" customFormat="1" ht="21.75" customHeight="1">
      <c r="A17" s="103" t="s">
        <v>75</v>
      </c>
      <c r="C17" s="14"/>
      <c r="D17" s="14"/>
      <c r="E17" s="14"/>
      <c r="F17" s="42"/>
      <c r="H17" s="10">
        <v>409</v>
      </c>
      <c r="J17" s="10">
        <v>185</v>
      </c>
      <c r="K17" s="9"/>
      <c r="L17" s="164" t="s">
        <v>39</v>
      </c>
      <c r="M17" s="9"/>
      <c r="N17" s="164" t="s">
        <v>39</v>
      </c>
      <c r="P17" s="63"/>
      <c r="R17" s="63"/>
    </row>
    <row r="18" spans="1:18" s="3" customFormat="1" ht="21.75" customHeight="1">
      <c r="A18" s="88" t="s">
        <v>8</v>
      </c>
      <c r="B18" s="88"/>
      <c r="C18" s="88"/>
      <c r="D18" s="14"/>
      <c r="E18" s="88"/>
      <c r="F18" s="104"/>
      <c r="G18" s="7"/>
      <c r="H18" s="13">
        <f>SUM(H12:H17)</f>
        <v>503072</v>
      </c>
      <c r="I18" s="7"/>
      <c r="J18" s="13">
        <f>SUM(J12:J17)</f>
        <v>523833</v>
      </c>
      <c r="K18" s="9"/>
      <c r="L18" s="13">
        <f>SUM(L12:L17)</f>
        <v>237885</v>
      </c>
      <c r="M18" s="9"/>
      <c r="N18" s="13">
        <f>SUM(N12:N17)</f>
        <v>247346</v>
      </c>
      <c r="P18" s="63"/>
      <c r="R18" s="63"/>
    </row>
    <row r="19" spans="3:18" s="3" customFormat="1" ht="21.75" customHeight="1">
      <c r="C19" s="88"/>
      <c r="D19" s="88"/>
      <c r="E19" s="88"/>
      <c r="F19" s="104"/>
      <c r="G19" s="7"/>
      <c r="H19" s="9"/>
      <c r="I19" s="7"/>
      <c r="J19" s="9"/>
      <c r="K19" s="9"/>
      <c r="L19" s="9"/>
      <c r="M19" s="9"/>
      <c r="N19" s="9"/>
      <c r="P19" s="63"/>
      <c r="R19" s="63"/>
    </row>
    <row r="20" spans="1:18" s="3" customFormat="1" ht="21.75" customHeight="1">
      <c r="A20" s="88" t="s">
        <v>9</v>
      </c>
      <c r="C20" s="14"/>
      <c r="D20" s="14"/>
      <c r="E20" s="14"/>
      <c r="F20" s="104"/>
      <c r="G20" s="7"/>
      <c r="H20" s="7"/>
      <c r="I20" s="7"/>
      <c r="J20" s="7"/>
      <c r="K20" s="9"/>
      <c r="L20" s="9"/>
      <c r="M20" s="9"/>
      <c r="N20" s="9"/>
      <c r="P20" s="63"/>
      <c r="R20" s="63"/>
    </row>
    <row r="21" spans="1:19" s="3" customFormat="1" ht="21.75" customHeight="1">
      <c r="A21" s="3" t="s">
        <v>27</v>
      </c>
      <c r="C21" s="14"/>
      <c r="D21" s="14"/>
      <c r="E21" s="14"/>
      <c r="F21" s="42">
        <v>11</v>
      </c>
      <c r="G21" s="7"/>
      <c r="H21" s="10">
        <v>756</v>
      </c>
      <c r="I21" s="7"/>
      <c r="J21" s="10">
        <v>756</v>
      </c>
      <c r="K21" s="9"/>
      <c r="L21" s="10">
        <v>756</v>
      </c>
      <c r="M21" s="9"/>
      <c r="N21" s="10">
        <v>756</v>
      </c>
      <c r="P21" s="63"/>
      <c r="R21" s="63"/>
      <c r="S21" s="199"/>
    </row>
    <row r="22" spans="1:19" s="3" customFormat="1" ht="21.75" customHeight="1">
      <c r="A22" s="3" t="s">
        <v>72</v>
      </c>
      <c r="C22" s="14"/>
      <c r="D22" s="14"/>
      <c r="E22" s="14"/>
      <c r="F22" s="42">
        <v>12</v>
      </c>
      <c r="G22" s="7"/>
      <c r="H22" s="101" t="s">
        <v>39</v>
      </c>
      <c r="I22" s="7"/>
      <c r="J22" s="101" t="s">
        <v>39</v>
      </c>
      <c r="K22" s="9"/>
      <c r="L22" s="11">
        <v>664107</v>
      </c>
      <c r="M22" s="9"/>
      <c r="N22" s="11">
        <v>664107</v>
      </c>
      <c r="P22" s="63"/>
      <c r="R22" s="63"/>
      <c r="S22" s="199"/>
    </row>
    <row r="23" spans="1:19" s="3" customFormat="1" ht="21.75" customHeight="1">
      <c r="A23" s="3" t="s">
        <v>94</v>
      </c>
      <c r="C23" s="14"/>
      <c r="D23" s="14"/>
      <c r="E23" s="14"/>
      <c r="F23" s="42">
        <v>13</v>
      </c>
      <c r="G23" s="7"/>
      <c r="H23" s="101">
        <v>12544</v>
      </c>
      <c r="I23" s="7"/>
      <c r="J23" s="101">
        <v>12872</v>
      </c>
      <c r="K23" s="9"/>
      <c r="L23" s="11">
        <v>12900</v>
      </c>
      <c r="M23" s="9"/>
      <c r="N23" s="11">
        <v>12900</v>
      </c>
      <c r="P23" s="63"/>
      <c r="R23" s="63"/>
      <c r="S23" s="199"/>
    </row>
    <row r="24" spans="1:19" s="3" customFormat="1" ht="21.75" customHeight="1">
      <c r="A24" s="3" t="s">
        <v>105</v>
      </c>
      <c r="C24" s="14"/>
      <c r="D24" s="14"/>
      <c r="E24" s="14"/>
      <c r="F24" s="42">
        <v>19</v>
      </c>
      <c r="G24" s="7"/>
      <c r="H24" s="10">
        <v>435305</v>
      </c>
      <c r="I24" s="7"/>
      <c r="J24" s="10">
        <v>435305</v>
      </c>
      <c r="K24" s="9"/>
      <c r="L24" s="11">
        <v>200285</v>
      </c>
      <c r="M24" s="9"/>
      <c r="N24" s="11">
        <v>200285</v>
      </c>
      <c r="P24" s="63"/>
      <c r="R24" s="63"/>
      <c r="S24" s="199"/>
    </row>
    <row r="25" spans="1:19" s="3" customFormat="1" ht="21.75" customHeight="1">
      <c r="A25" s="3" t="s">
        <v>76</v>
      </c>
      <c r="C25" s="14"/>
      <c r="D25" s="14"/>
      <c r="E25" s="14"/>
      <c r="F25" s="42">
        <v>14</v>
      </c>
      <c r="G25" s="7"/>
      <c r="H25" s="10">
        <v>193955</v>
      </c>
      <c r="I25" s="105"/>
      <c r="J25" s="10">
        <v>176530</v>
      </c>
      <c r="K25" s="9"/>
      <c r="L25" s="11">
        <v>54900</v>
      </c>
      <c r="M25" s="9"/>
      <c r="N25" s="11">
        <v>55432</v>
      </c>
      <c r="P25" s="63"/>
      <c r="R25" s="63"/>
      <c r="S25" s="199"/>
    </row>
    <row r="26" spans="1:19" s="3" customFormat="1" ht="21.75" customHeight="1">
      <c r="A26" s="14" t="s">
        <v>63</v>
      </c>
      <c r="C26" s="14"/>
      <c r="D26" s="14"/>
      <c r="E26" s="14"/>
      <c r="F26" s="42">
        <v>15</v>
      </c>
      <c r="G26" s="1"/>
      <c r="H26" s="11">
        <v>238904</v>
      </c>
      <c r="J26" s="11">
        <v>240800</v>
      </c>
      <c r="K26" s="9"/>
      <c r="L26" s="71">
        <v>231329</v>
      </c>
      <c r="M26" s="9"/>
      <c r="N26" s="71">
        <v>232410</v>
      </c>
      <c r="P26" s="63"/>
      <c r="R26" s="63"/>
      <c r="S26" s="199"/>
    </row>
    <row r="27" spans="1:19" s="3" customFormat="1" ht="21.75" customHeight="1">
      <c r="A27" s="14" t="s">
        <v>110</v>
      </c>
      <c r="C27" s="14"/>
      <c r="D27" s="14"/>
      <c r="E27" s="14"/>
      <c r="F27" s="42" t="s">
        <v>168</v>
      </c>
      <c r="G27" s="1"/>
      <c r="H27" s="11">
        <v>36882</v>
      </c>
      <c r="J27" s="11">
        <v>38400</v>
      </c>
      <c r="K27" s="9"/>
      <c r="L27" s="11">
        <v>36882</v>
      </c>
      <c r="M27" s="9"/>
      <c r="N27" s="71">
        <v>38400</v>
      </c>
      <c r="P27" s="63"/>
      <c r="R27" s="63"/>
      <c r="S27" s="199"/>
    </row>
    <row r="28" spans="1:19" s="3" customFormat="1" ht="21.75" customHeight="1">
      <c r="A28" s="14" t="s">
        <v>79</v>
      </c>
      <c r="C28" s="14"/>
      <c r="D28" s="14"/>
      <c r="E28" s="14"/>
      <c r="F28" s="42"/>
      <c r="G28" s="1"/>
      <c r="H28" s="11">
        <v>4054</v>
      </c>
      <c r="J28" s="11">
        <v>4172</v>
      </c>
      <c r="K28" s="9"/>
      <c r="L28" s="71">
        <v>4054</v>
      </c>
      <c r="M28" s="9"/>
      <c r="N28" s="71">
        <v>4172</v>
      </c>
      <c r="P28" s="63"/>
      <c r="R28" s="63"/>
      <c r="S28" s="199"/>
    </row>
    <row r="29" spans="1:19" s="3" customFormat="1" ht="21.75" customHeight="1">
      <c r="A29" s="14" t="s">
        <v>66</v>
      </c>
      <c r="C29" s="14"/>
      <c r="D29" s="14"/>
      <c r="E29" s="14"/>
      <c r="F29" s="42">
        <v>22</v>
      </c>
      <c r="G29" s="1"/>
      <c r="H29" s="11">
        <v>6649</v>
      </c>
      <c r="J29" s="11">
        <v>6553</v>
      </c>
      <c r="K29" s="9"/>
      <c r="L29" s="71">
        <v>6044</v>
      </c>
      <c r="M29" s="9"/>
      <c r="N29" s="71">
        <v>5980</v>
      </c>
      <c r="P29" s="63"/>
      <c r="R29" s="63"/>
      <c r="S29" s="199"/>
    </row>
    <row r="30" spans="1:19" s="3" customFormat="1" ht="21.75" customHeight="1">
      <c r="A30" s="14" t="s">
        <v>111</v>
      </c>
      <c r="C30" s="14"/>
      <c r="D30" s="14"/>
      <c r="E30" s="14"/>
      <c r="F30" s="42">
        <v>16</v>
      </c>
      <c r="G30" s="1"/>
      <c r="H30" s="11">
        <v>5488</v>
      </c>
      <c r="J30" s="11">
        <v>3215</v>
      </c>
      <c r="K30" s="9"/>
      <c r="L30" s="11">
        <v>5488</v>
      </c>
      <c r="M30" s="9"/>
      <c r="N30" s="71">
        <v>3215</v>
      </c>
      <c r="P30" s="63"/>
      <c r="R30" s="63"/>
      <c r="S30" s="199"/>
    </row>
    <row r="31" spans="1:19" s="3" customFormat="1" ht="21.75" customHeight="1">
      <c r="A31" s="14" t="s">
        <v>10</v>
      </c>
      <c r="C31" s="14"/>
      <c r="D31" s="14"/>
      <c r="E31" s="14"/>
      <c r="F31" s="42"/>
      <c r="H31" s="10"/>
      <c r="J31" s="10"/>
      <c r="K31" s="9"/>
      <c r="L31" s="71"/>
      <c r="M31" s="9"/>
      <c r="N31" s="71"/>
      <c r="P31" s="63"/>
      <c r="R31" s="63"/>
      <c r="S31" s="199"/>
    </row>
    <row r="32" spans="1:19" s="3" customFormat="1" ht="21.75" customHeight="1">
      <c r="A32" s="14"/>
      <c r="B32" s="3" t="s">
        <v>99</v>
      </c>
      <c r="C32" s="14"/>
      <c r="D32" s="14"/>
      <c r="E32" s="14"/>
      <c r="F32" s="42">
        <v>17</v>
      </c>
      <c r="H32" s="10">
        <v>46024</v>
      </c>
      <c r="J32" s="10">
        <v>46238</v>
      </c>
      <c r="K32" s="9"/>
      <c r="L32" s="10">
        <v>46024</v>
      </c>
      <c r="N32" s="10">
        <v>46238</v>
      </c>
      <c r="P32" s="63"/>
      <c r="R32" s="63"/>
      <c r="S32" s="199"/>
    </row>
    <row r="33" spans="1:19" s="3" customFormat="1" ht="21.75" customHeight="1">
      <c r="A33" s="14"/>
      <c r="B33" s="3" t="s">
        <v>92</v>
      </c>
      <c r="C33" s="14"/>
      <c r="D33" s="14"/>
      <c r="E33" s="14"/>
      <c r="F33" s="42"/>
      <c r="H33" s="10">
        <v>37303</v>
      </c>
      <c r="J33" s="10">
        <v>31522</v>
      </c>
      <c r="K33" s="9"/>
      <c r="L33" s="71">
        <v>34812</v>
      </c>
      <c r="M33" s="9"/>
      <c r="N33" s="71">
        <v>29592</v>
      </c>
      <c r="P33" s="63"/>
      <c r="R33" s="63"/>
      <c r="S33" s="199"/>
    </row>
    <row r="34" spans="1:19" s="3" customFormat="1" ht="21.75" customHeight="1">
      <c r="A34" s="14"/>
      <c r="B34" s="3" t="s">
        <v>93</v>
      </c>
      <c r="C34" s="14"/>
      <c r="D34" s="14"/>
      <c r="E34" s="14"/>
      <c r="F34" s="42">
        <v>5</v>
      </c>
      <c r="H34" s="10">
        <v>7337</v>
      </c>
      <c r="J34" s="10">
        <v>7332</v>
      </c>
      <c r="K34" s="9"/>
      <c r="L34" s="71">
        <v>6410</v>
      </c>
      <c r="M34" s="9"/>
      <c r="N34" s="71">
        <v>6405</v>
      </c>
      <c r="P34" s="63"/>
      <c r="R34" s="63"/>
      <c r="S34" s="199"/>
    </row>
    <row r="35" spans="1:19" s="3" customFormat="1" ht="21.75" customHeight="1">
      <c r="A35" s="88" t="s">
        <v>11</v>
      </c>
      <c r="C35" s="88"/>
      <c r="D35" s="14"/>
      <c r="E35" s="14"/>
      <c r="F35" s="104"/>
      <c r="G35" s="7"/>
      <c r="H35" s="106">
        <f>SUM(H21:H34)</f>
        <v>1025201</v>
      </c>
      <c r="I35" s="7"/>
      <c r="J35" s="106">
        <f>SUM(J21:J34)</f>
        <v>1003695</v>
      </c>
      <c r="K35" s="9"/>
      <c r="L35" s="13">
        <f>SUM(L21:L34)</f>
        <v>1303991</v>
      </c>
      <c r="M35" s="9"/>
      <c r="N35" s="13">
        <f>SUM(N21:N34)</f>
        <v>1299892</v>
      </c>
      <c r="P35" s="63"/>
      <c r="R35" s="63"/>
      <c r="S35" s="199"/>
    </row>
    <row r="36" spans="3:18" s="3" customFormat="1" ht="21.75" customHeight="1">
      <c r="C36" s="88"/>
      <c r="D36" s="88"/>
      <c r="E36" s="88"/>
      <c r="F36" s="104"/>
      <c r="G36" s="7"/>
      <c r="H36" s="105"/>
      <c r="I36" s="7"/>
      <c r="J36" s="105"/>
      <c r="K36" s="9"/>
      <c r="L36" s="12"/>
      <c r="M36" s="9"/>
      <c r="N36" s="12"/>
      <c r="P36" s="63"/>
      <c r="R36" s="63"/>
    </row>
    <row r="37" spans="1:18" s="3" customFormat="1" ht="21.75" customHeight="1" thickBot="1">
      <c r="A37" s="7" t="s">
        <v>12</v>
      </c>
      <c r="C37" s="14"/>
      <c r="D37" s="88"/>
      <c r="E37" s="14"/>
      <c r="F37" s="100"/>
      <c r="G37" s="7"/>
      <c r="H37" s="107">
        <f>+H35+H18</f>
        <v>1528273</v>
      </c>
      <c r="I37" s="7"/>
      <c r="J37" s="107">
        <f>+J35+J18</f>
        <v>1527528</v>
      </c>
      <c r="K37" s="9"/>
      <c r="L37" s="107">
        <f>+L35+L18</f>
        <v>1541876</v>
      </c>
      <c r="M37" s="9"/>
      <c r="N37" s="107">
        <f>+N35+N18</f>
        <v>1547238</v>
      </c>
      <c r="P37" s="63"/>
      <c r="R37" s="63"/>
    </row>
    <row r="38" spans="1:14" ht="21.75" customHeight="1" thickTop="1">
      <c r="A38" s="37"/>
      <c r="D38" s="86"/>
      <c r="F38" s="108"/>
      <c r="G38" s="37"/>
      <c r="H38" s="27"/>
      <c r="I38" s="37"/>
      <c r="J38" s="27"/>
      <c r="K38" s="26"/>
      <c r="L38" s="27"/>
      <c r="M38" s="26"/>
      <c r="N38" s="27"/>
    </row>
    <row r="39" spans="1:18" s="18" customFormat="1" ht="22.5" customHeight="1">
      <c r="A39" s="17" t="s">
        <v>0</v>
      </c>
      <c r="B39" s="17"/>
      <c r="C39" s="17"/>
      <c r="D39" s="17"/>
      <c r="E39" s="17"/>
      <c r="F39" s="109"/>
      <c r="G39" s="17"/>
      <c r="H39" s="17"/>
      <c r="I39" s="17"/>
      <c r="J39" s="17"/>
      <c r="K39" s="17"/>
      <c r="L39" s="17"/>
      <c r="P39" s="198"/>
      <c r="R39" s="198"/>
    </row>
    <row r="40" spans="1:18" s="18" customFormat="1" ht="22.5" customHeight="1">
      <c r="A40" s="17" t="s">
        <v>134</v>
      </c>
      <c r="B40" s="17"/>
      <c r="C40" s="17"/>
      <c r="D40" s="17"/>
      <c r="E40" s="17"/>
      <c r="F40" s="109"/>
      <c r="G40" s="17"/>
      <c r="H40" s="17"/>
      <c r="I40" s="17"/>
      <c r="J40" s="17"/>
      <c r="K40" s="17"/>
      <c r="L40" s="17"/>
      <c r="P40" s="198"/>
      <c r="R40" s="198"/>
    </row>
    <row r="41" spans="1:18" s="18" customFormat="1" ht="22.5" customHeight="1">
      <c r="A41" s="17" t="str">
        <f>A3</f>
        <v>ณ วันที่ 31 มีนาคม 2564</v>
      </c>
      <c r="B41" s="17"/>
      <c r="C41" s="17"/>
      <c r="D41" s="17"/>
      <c r="E41" s="17"/>
      <c r="F41" s="109"/>
      <c r="G41" s="17"/>
      <c r="H41" s="17"/>
      <c r="I41" s="17"/>
      <c r="J41" s="17"/>
      <c r="K41" s="17"/>
      <c r="L41" s="17"/>
      <c r="P41" s="198"/>
      <c r="R41" s="198"/>
    </row>
    <row r="42" spans="3:5" ht="22.5" customHeight="1">
      <c r="C42" s="22"/>
      <c r="D42" s="22"/>
      <c r="E42" s="22"/>
    </row>
    <row r="43" spans="1:12" ht="22.5" customHeight="1">
      <c r="A43" s="22" t="s">
        <v>13</v>
      </c>
      <c r="B43" s="22"/>
      <c r="C43" s="22"/>
      <c r="D43" s="22"/>
      <c r="E43" s="22"/>
      <c r="F43" s="111"/>
      <c r="G43" s="22"/>
      <c r="H43" s="22"/>
      <c r="I43" s="22"/>
      <c r="J43" s="22"/>
      <c r="K43" s="22"/>
      <c r="L43" s="22"/>
    </row>
    <row r="44" spans="6:14" ht="20.25" customHeight="1">
      <c r="F44" s="81"/>
      <c r="G44" s="21"/>
      <c r="H44" s="210" t="s">
        <v>139</v>
      </c>
      <c r="I44" s="210"/>
      <c r="J44" s="210"/>
      <c r="K44" s="210"/>
      <c r="L44" s="210"/>
      <c r="M44" s="210"/>
      <c r="N44" s="210"/>
    </row>
    <row r="45" spans="6:14" ht="20.25" customHeight="1">
      <c r="F45" s="81"/>
      <c r="G45" s="21"/>
      <c r="H45" s="210" t="s">
        <v>1</v>
      </c>
      <c r="I45" s="210"/>
      <c r="J45" s="210"/>
      <c r="K45" s="85"/>
      <c r="L45" s="211" t="s">
        <v>65</v>
      </c>
      <c r="M45" s="211"/>
      <c r="N45" s="211"/>
    </row>
    <row r="46" spans="3:18" s="138" customFormat="1" ht="21.75" customHeight="1">
      <c r="C46" s="190"/>
      <c r="D46" s="190"/>
      <c r="E46" s="190"/>
      <c r="F46" s="191"/>
      <c r="G46" s="189"/>
      <c r="H46" s="202" t="s">
        <v>140</v>
      </c>
      <c r="I46" s="94"/>
      <c r="J46" s="202" t="s">
        <v>138</v>
      </c>
      <c r="K46" s="203"/>
      <c r="L46" s="202" t="s">
        <v>140</v>
      </c>
      <c r="M46" s="189"/>
      <c r="N46" s="192" t="s">
        <v>138</v>
      </c>
      <c r="P46" s="197"/>
      <c r="R46" s="197"/>
    </row>
    <row r="47" spans="3:18" s="138" customFormat="1" ht="21.75" customHeight="1">
      <c r="C47" s="190"/>
      <c r="D47" s="190"/>
      <c r="E47" s="190"/>
      <c r="F47" s="191"/>
      <c r="G47" s="189"/>
      <c r="H47" s="204" t="s">
        <v>135</v>
      </c>
      <c r="I47" s="94"/>
      <c r="J47" s="205" t="s">
        <v>136</v>
      </c>
      <c r="K47" s="203"/>
      <c r="L47" s="204" t="s">
        <v>135</v>
      </c>
      <c r="M47" s="189"/>
      <c r="N47" s="193" t="s">
        <v>136</v>
      </c>
      <c r="P47" s="197"/>
      <c r="R47" s="197"/>
    </row>
    <row r="48" spans="3:18" s="138" customFormat="1" ht="21.75" customHeight="1">
      <c r="C48" s="190"/>
      <c r="D48" s="190"/>
      <c r="E48" s="190"/>
      <c r="F48" s="182" t="s">
        <v>2</v>
      </c>
      <c r="G48" s="189"/>
      <c r="H48" s="206" t="s">
        <v>137</v>
      </c>
      <c r="I48" s="94"/>
      <c r="J48" s="207"/>
      <c r="K48" s="203"/>
      <c r="L48" s="206" t="s">
        <v>137</v>
      </c>
      <c r="M48" s="189"/>
      <c r="N48" s="194"/>
      <c r="P48" s="197"/>
      <c r="R48" s="197"/>
    </row>
    <row r="49" spans="1:14" ht="20.25" customHeight="1">
      <c r="A49" s="86" t="s">
        <v>14</v>
      </c>
      <c r="D49" s="86"/>
      <c r="F49" s="112"/>
      <c r="G49" s="37"/>
      <c r="H49" s="37"/>
      <c r="I49" s="37"/>
      <c r="J49" s="37"/>
      <c r="N49" s="21"/>
    </row>
    <row r="50" spans="1:18" ht="20.25" customHeight="1">
      <c r="A50" s="20" t="s">
        <v>74</v>
      </c>
      <c r="B50" s="20"/>
      <c r="E50" s="23"/>
      <c r="F50" s="112" t="s">
        <v>153</v>
      </c>
      <c r="G50" s="21"/>
      <c r="H50" s="26">
        <v>44265</v>
      </c>
      <c r="J50" s="26">
        <v>38264</v>
      </c>
      <c r="K50" s="26"/>
      <c r="L50" s="24">
        <v>32140</v>
      </c>
      <c r="M50" s="26"/>
      <c r="N50" s="24">
        <v>34717</v>
      </c>
      <c r="P50" s="63"/>
      <c r="R50" s="63"/>
    </row>
    <row r="51" spans="1:18" ht="20.25" customHeight="1">
      <c r="A51" s="20" t="s">
        <v>78</v>
      </c>
      <c r="B51" s="20"/>
      <c r="E51" s="23"/>
      <c r="F51" s="112">
        <v>19</v>
      </c>
      <c r="G51" s="21"/>
      <c r="H51" s="26">
        <v>27079</v>
      </c>
      <c r="J51" s="26">
        <v>26765</v>
      </c>
      <c r="K51" s="26"/>
      <c r="L51" s="24">
        <v>27079</v>
      </c>
      <c r="M51" s="26"/>
      <c r="N51" s="24">
        <v>26765</v>
      </c>
      <c r="P51" s="63"/>
      <c r="R51" s="63"/>
    </row>
    <row r="52" spans="1:18" ht="20.25" customHeight="1">
      <c r="A52" s="102" t="s">
        <v>120</v>
      </c>
      <c r="E52" s="114"/>
      <c r="F52" s="112" t="s">
        <v>168</v>
      </c>
      <c r="H52" s="24">
        <v>14187</v>
      </c>
      <c r="I52" s="24"/>
      <c r="J52" s="24">
        <v>13771</v>
      </c>
      <c r="K52" s="26"/>
      <c r="L52" s="24">
        <v>14187</v>
      </c>
      <c r="M52" s="26"/>
      <c r="N52" s="24">
        <v>13771</v>
      </c>
      <c r="P52" s="63"/>
      <c r="R52" s="63"/>
    </row>
    <row r="53" spans="1:14" ht="20.25" customHeight="1">
      <c r="A53" s="86" t="s">
        <v>15</v>
      </c>
      <c r="D53" s="23"/>
      <c r="E53" s="86"/>
      <c r="F53" s="112"/>
      <c r="G53" s="21"/>
      <c r="H53" s="32">
        <f>SUM(H50:H52)</f>
        <v>85531</v>
      </c>
      <c r="J53" s="32">
        <f>SUM(J50:J52)</f>
        <v>78800</v>
      </c>
      <c r="K53" s="26"/>
      <c r="L53" s="32">
        <f>SUM(L50:L52)</f>
        <v>73406</v>
      </c>
      <c r="M53" s="26"/>
      <c r="N53" s="32">
        <f>SUM(N50:N52)</f>
        <v>75253</v>
      </c>
    </row>
    <row r="54" spans="3:14" ht="7.5" customHeight="1">
      <c r="C54" s="86"/>
      <c r="D54" s="86"/>
      <c r="E54" s="86"/>
      <c r="F54" s="115"/>
      <c r="G54" s="37"/>
      <c r="H54" s="26"/>
      <c r="I54" s="37"/>
      <c r="J54" s="26"/>
      <c r="K54" s="26"/>
      <c r="L54" s="26"/>
      <c r="M54" s="26"/>
      <c r="N54" s="26"/>
    </row>
    <row r="55" spans="1:14" ht="20.25" customHeight="1">
      <c r="A55" s="86" t="s">
        <v>16</v>
      </c>
      <c r="D55" s="86"/>
      <c r="E55" s="86"/>
      <c r="F55" s="112"/>
      <c r="G55" s="21"/>
      <c r="H55" s="21"/>
      <c r="J55" s="21"/>
      <c r="K55" s="26"/>
      <c r="L55" s="26"/>
      <c r="M55" s="26"/>
      <c r="N55" s="26"/>
    </row>
    <row r="56" spans="1:18" ht="20.25" customHeight="1">
      <c r="A56" s="102" t="s">
        <v>88</v>
      </c>
      <c r="D56" s="86"/>
      <c r="E56" s="86"/>
      <c r="F56" s="112">
        <v>19</v>
      </c>
      <c r="G56" s="21"/>
      <c r="H56" s="26">
        <v>8745</v>
      </c>
      <c r="J56" s="26">
        <v>15638</v>
      </c>
      <c r="K56" s="26"/>
      <c r="L56" s="26">
        <v>8745</v>
      </c>
      <c r="M56" s="26"/>
      <c r="N56" s="26">
        <v>15638</v>
      </c>
      <c r="P56" s="63"/>
      <c r="R56" s="63"/>
    </row>
    <row r="57" spans="1:18" ht="20.25" customHeight="1">
      <c r="A57" s="102" t="s">
        <v>121</v>
      </c>
      <c r="D57" s="86"/>
      <c r="E57" s="86"/>
      <c r="F57" s="112" t="s">
        <v>168</v>
      </c>
      <c r="G57" s="21"/>
      <c r="H57" s="26">
        <v>44408</v>
      </c>
      <c r="J57" s="26">
        <v>46704</v>
      </c>
      <c r="K57" s="26"/>
      <c r="L57" s="26">
        <v>44408</v>
      </c>
      <c r="M57" s="26"/>
      <c r="N57" s="26">
        <v>46704</v>
      </c>
      <c r="P57" s="63"/>
      <c r="R57" s="63"/>
    </row>
    <row r="58" spans="1:18" ht="20.25" customHeight="1">
      <c r="A58" s="20" t="s">
        <v>60</v>
      </c>
      <c r="F58" s="81">
        <v>21</v>
      </c>
      <c r="G58" s="21"/>
      <c r="H58" s="26">
        <v>7714</v>
      </c>
      <c r="J58" s="26">
        <v>7530</v>
      </c>
      <c r="K58" s="26"/>
      <c r="L58" s="26">
        <v>7385</v>
      </c>
      <c r="M58" s="26"/>
      <c r="N58" s="28">
        <v>7211</v>
      </c>
      <c r="P58" s="63"/>
      <c r="R58" s="63"/>
    </row>
    <row r="59" spans="1:18" ht="20.25" customHeight="1">
      <c r="A59" s="20" t="s">
        <v>108</v>
      </c>
      <c r="B59" s="20"/>
      <c r="C59" s="23"/>
      <c r="F59" s="81">
        <v>17</v>
      </c>
      <c r="G59" s="21"/>
      <c r="H59" s="26">
        <v>53145</v>
      </c>
      <c r="J59" s="26">
        <v>53111</v>
      </c>
      <c r="K59" s="26"/>
      <c r="L59" s="26">
        <v>53145</v>
      </c>
      <c r="M59" s="26"/>
      <c r="N59" s="26">
        <v>53111</v>
      </c>
      <c r="P59" s="63"/>
      <c r="R59" s="63"/>
    </row>
    <row r="60" spans="1:18" ht="20.25" customHeight="1">
      <c r="A60" s="20" t="s">
        <v>112</v>
      </c>
      <c r="B60" s="20"/>
      <c r="C60" s="23"/>
      <c r="F60" s="81"/>
      <c r="G60" s="21"/>
      <c r="H60" s="26">
        <v>1237</v>
      </c>
      <c r="J60" s="26">
        <v>1237</v>
      </c>
      <c r="K60" s="26"/>
      <c r="L60" s="26">
        <v>1237</v>
      </c>
      <c r="M60" s="26"/>
      <c r="N60" s="26">
        <v>1237</v>
      </c>
      <c r="P60" s="63"/>
      <c r="R60" s="63"/>
    </row>
    <row r="61" spans="1:14" ht="20.25" customHeight="1">
      <c r="A61" s="86" t="s">
        <v>17</v>
      </c>
      <c r="D61" s="23"/>
      <c r="E61" s="86"/>
      <c r="F61" s="81"/>
      <c r="G61" s="21"/>
      <c r="H61" s="75">
        <f>SUM(H56:H60)</f>
        <v>115249</v>
      </c>
      <c r="J61" s="75">
        <f>SUM(J56:J60)</f>
        <v>124220</v>
      </c>
      <c r="K61" s="26"/>
      <c r="L61" s="75">
        <f>SUM(L56:L60)</f>
        <v>114920</v>
      </c>
      <c r="M61" s="26"/>
      <c r="N61" s="75">
        <f>SUM(N56:N60)</f>
        <v>123901</v>
      </c>
    </row>
    <row r="62" spans="3:14" ht="7.5" customHeight="1">
      <c r="C62" s="86"/>
      <c r="D62" s="86"/>
      <c r="E62" s="86"/>
      <c r="F62" s="108"/>
      <c r="G62" s="37"/>
      <c r="H62" s="25"/>
      <c r="I62" s="37"/>
      <c r="J62" s="25"/>
      <c r="K62" s="26"/>
      <c r="L62" s="26"/>
      <c r="M62" s="26"/>
      <c r="N62" s="26"/>
    </row>
    <row r="63" spans="1:14" ht="20.25" customHeight="1">
      <c r="A63" s="86" t="s">
        <v>18</v>
      </c>
      <c r="D63" s="23"/>
      <c r="E63" s="86"/>
      <c r="F63" s="81"/>
      <c r="G63" s="21"/>
      <c r="H63" s="36">
        <f>+H61+H53</f>
        <v>200780</v>
      </c>
      <c r="I63" s="26"/>
      <c r="J63" s="36">
        <f>+J61+J53</f>
        <v>203020</v>
      </c>
      <c r="K63" s="26"/>
      <c r="L63" s="93">
        <f>SUM(L53+L61)</f>
        <v>188326</v>
      </c>
      <c r="M63" s="26"/>
      <c r="N63" s="93">
        <f>SUM(N53+N61)</f>
        <v>199154</v>
      </c>
    </row>
    <row r="64" spans="1:14" ht="20.25" customHeight="1">
      <c r="A64" s="86"/>
      <c r="D64" s="23"/>
      <c r="E64" s="86"/>
      <c r="F64" s="81"/>
      <c r="G64" s="21"/>
      <c r="H64" s="27"/>
      <c r="I64" s="26"/>
      <c r="J64" s="27"/>
      <c r="K64" s="26"/>
      <c r="L64" s="27"/>
      <c r="M64" s="26"/>
      <c r="N64" s="27"/>
    </row>
    <row r="65" spans="1:14" ht="20.25" customHeight="1">
      <c r="A65" s="86" t="s">
        <v>19</v>
      </c>
      <c r="D65" s="86"/>
      <c r="F65" s="112"/>
      <c r="G65" s="21"/>
      <c r="H65" s="21"/>
      <c r="J65" s="21"/>
      <c r="K65" s="26"/>
      <c r="L65" s="26"/>
      <c r="M65" s="26"/>
      <c r="N65" s="26"/>
    </row>
    <row r="66" spans="1:14" ht="20.25" customHeight="1">
      <c r="A66" s="20" t="s">
        <v>48</v>
      </c>
      <c r="F66" s="112"/>
      <c r="G66" s="21"/>
      <c r="H66" s="21"/>
      <c r="J66" s="21"/>
      <c r="K66" s="26"/>
      <c r="L66" s="26"/>
      <c r="M66" s="26"/>
      <c r="N66" s="26"/>
    </row>
    <row r="67" spans="1:18" ht="20.25" customHeight="1" thickBot="1">
      <c r="A67" s="20" t="s">
        <v>104</v>
      </c>
      <c r="F67" s="112"/>
      <c r="G67" s="21"/>
      <c r="H67" s="40">
        <v>1122298</v>
      </c>
      <c r="I67" s="26"/>
      <c r="J67" s="40">
        <v>1122298</v>
      </c>
      <c r="K67" s="26"/>
      <c r="L67" s="40">
        <v>1122298</v>
      </c>
      <c r="M67" s="26"/>
      <c r="N67" s="40">
        <v>1122298</v>
      </c>
      <c r="P67" s="63"/>
      <c r="R67" s="63"/>
    </row>
    <row r="68" spans="1:18" ht="20.25" customHeight="1" thickTop="1">
      <c r="A68" s="20" t="s">
        <v>95</v>
      </c>
      <c r="C68" s="23"/>
      <c r="F68" s="112"/>
      <c r="G68" s="21"/>
      <c r="H68" s="26">
        <f>+ส่วนของผู้ถือหุ้นงบรวม!D19</f>
        <v>1122298</v>
      </c>
      <c r="J68" s="26">
        <f>+ส่วนของผู้ถือหุ้นงบรวม!D14</f>
        <v>1122298</v>
      </c>
      <c r="K68" s="26"/>
      <c r="L68" s="26">
        <f>+ส่วนของผู้ถือหุ้นงบเฉพาะ!C19</f>
        <v>1122298</v>
      </c>
      <c r="M68" s="26"/>
      <c r="N68" s="26">
        <f>+ส่วนของผู้ถือหุ้นงบเฉพาะ!C14</f>
        <v>1122298</v>
      </c>
      <c r="P68" s="63"/>
      <c r="R68" s="63"/>
    </row>
    <row r="69" spans="1:18" ht="20.25" customHeight="1">
      <c r="A69" s="20" t="s">
        <v>44</v>
      </c>
      <c r="F69" s="81"/>
      <c r="G69" s="21"/>
      <c r="H69" s="139">
        <f>+ส่วนของผู้ถือหุ้นงบรวม!F19</f>
        <v>208730</v>
      </c>
      <c r="J69" s="139">
        <f>+ส่วนของผู้ถือหุ้นงบรวม!F14</f>
        <v>208730</v>
      </c>
      <c r="K69" s="26"/>
      <c r="L69" s="139">
        <f>+ส่วนของผู้ถือหุ้นงบเฉพาะ!E19</f>
        <v>208730</v>
      </c>
      <c r="M69" s="26"/>
      <c r="N69" s="139">
        <f>+ส่วนของผู้ถือหุ้นงบเฉพาะ!E14</f>
        <v>208730</v>
      </c>
      <c r="R69" s="63"/>
    </row>
    <row r="70" spans="1:18" ht="20.25" customHeight="1">
      <c r="A70" s="20" t="s">
        <v>103</v>
      </c>
      <c r="F70" s="81"/>
      <c r="G70" s="21"/>
      <c r="H70" s="28"/>
      <c r="J70" s="28"/>
      <c r="K70" s="28"/>
      <c r="L70" s="28"/>
      <c r="M70" s="28"/>
      <c r="N70" s="28"/>
      <c r="R70" s="63"/>
    </row>
    <row r="71" spans="1:18" ht="20.25" customHeight="1">
      <c r="A71" s="116" t="s">
        <v>70</v>
      </c>
      <c r="C71" s="23"/>
      <c r="D71" s="116"/>
      <c r="F71" s="81"/>
      <c r="G71" s="21"/>
      <c r="H71" s="28">
        <f>+ส่วนของผู้ถือหุ้นงบรวม!H19</f>
        <v>13405</v>
      </c>
      <c r="J71" s="28">
        <f>+ส่วนของผู้ถือหุ้นงบรวม!H14</f>
        <v>13405</v>
      </c>
      <c r="K71" s="28"/>
      <c r="L71" s="113">
        <f>+ส่วนของผู้ถือหุ้นงบเฉพาะ!G19</f>
        <v>13405</v>
      </c>
      <c r="M71" s="28"/>
      <c r="N71" s="113">
        <f>+ส่วนของผู้ถือหุ้นงบเฉพาะ!G14</f>
        <v>13405</v>
      </c>
      <c r="R71" s="63"/>
    </row>
    <row r="72" spans="1:18" ht="20.25" customHeight="1">
      <c r="A72" s="116" t="s">
        <v>64</v>
      </c>
      <c r="C72" s="23"/>
      <c r="D72" s="116"/>
      <c r="G72" s="21"/>
      <c r="H72" s="28">
        <f>+ส่วนของผู้ถือหุ้นงบรวม!J19</f>
        <v>-14428</v>
      </c>
      <c r="J72" s="28">
        <f>+ส่วนของผู้ถือหุ้นงบรวม!J14</f>
        <v>-15300</v>
      </c>
      <c r="K72" s="28"/>
      <c r="L72" s="113">
        <f>+ส่วนของผู้ถือหุ้นงบเฉพาะ!I19</f>
        <v>11629</v>
      </c>
      <c r="M72" s="28"/>
      <c r="N72" s="113">
        <f>+ส่วนของผู้ถือหุ้นงบเฉพาะ!I14</f>
        <v>8276</v>
      </c>
      <c r="R72" s="63"/>
    </row>
    <row r="73" spans="1:18" ht="20.25" customHeight="1">
      <c r="A73" s="20" t="s">
        <v>56</v>
      </c>
      <c r="F73" s="81"/>
      <c r="G73" s="21"/>
      <c r="H73" s="28">
        <f>+ส่วนของผู้ถือหุ้นงบรวม!L19</f>
        <v>-2512</v>
      </c>
      <c r="I73" s="28"/>
      <c r="J73" s="28">
        <f>+ส่วนของผู้ถือหุ้นงบรวม!L14</f>
        <v>-4625</v>
      </c>
      <c r="K73" s="28"/>
      <c r="L73" s="113">
        <f>+ส่วนของผู้ถือหุ้นงบเฉพาะ!K19</f>
        <v>-2512</v>
      </c>
      <c r="M73" s="28"/>
      <c r="N73" s="113">
        <f>+ส่วนของผู้ถือหุ้นงบเฉพาะ!K14</f>
        <v>-4625</v>
      </c>
      <c r="R73" s="63"/>
    </row>
    <row r="74" spans="1:18" ht="20.25" customHeight="1">
      <c r="A74" s="86" t="s">
        <v>49</v>
      </c>
      <c r="D74" s="23"/>
      <c r="E74" s="86"/>
      <c r="F74" s="81"/>
      <c r="G74" s="21"/>
      <c r="H74" s="76">
        <f>SUM(H68:H73)</f>
        <v>1327493</v>
      </c>
      <c r="J74" s="76">
        <f>SUM(J68:J73)</f>
        <v>1324508</v>
      </c>
      <c r="K74" s="26"/>
      <c r="L74" s="76">
        <f>SUM(L68:L73)</f>
        <v>1353550</v>
      </c>
      <c r="M74" s="26"/>
      <c r="N74" s="76">
        <f>SUM(N68:N73)</f>
        <v>1348084</v>
      </c>
      <c r="R74" s="63"/>
    </row>
    <row r="75" spans="6:18" ht="7.5" customHeight="1">
      <c r="F75" s="81"/>
      <c r="G75" s="21"/>
      <c r="H75" s="21"/>
      <c r="J75" s="21"/>
      <c r="K75" s="26"/>
      <c r="L75" s="26"/>
      <c r="M75" s="26"/>
      <c r="N75" s="26"/>
      <c r="R75" s="63"/>
    </row>
    <row r="76" spans="1:18" ht="21" customHeight="1">
      <c r="A76" s="20" t="s">
        <v>67</v>
      </c>
      <c r="D76" s="86"/>
      <c r="E76" s="86"/>
      <c r="F76" s="81"/>
      <c r="G76" s="21"/>
      <c r="H76" s="77" t="s">
        <v>39</v>
      </c>
      <c r="I76" s="26"/>
      <c r="J76" s="77" t="s">
        <v>39</v>
      </c>
      <c r="K76" s="26"/>
      <c r="L76" s="77" t="s">
        <v>39</v>
      </c>
      <c r="M76" s="26"/>
      <c r="N76" s="77" t="s">
        <v>39</v>
      </c>
      <c r="R76" s="63"/>
    </row>
    <row r="77" spans="6:18" ht="7.5" customHeight="1">
      <c r="F77" s="81"/>
      <c r="G77" s="21"/>
      <c r="H77" s="21"/>
      <c r="J77" s="21"/>
      <c r="K77" s="26"/>
      <c r="L77" s="21"/>
      <c r="M77" s="26"/>
      <c r="N77" s="21"/>
      <c r="R77" s="63"/>
    </row>
    <row r="78" spans="1:18" ht="21" customHeight="1">
      <c r="A78" s="86" t="s">
        <v>37</v>
      </c>
      <c r="D78" s="23"/>
      <c r="E78" s="86"/>
      <c r="F78" s="81"/>
      <c r="G78" s="21"/>
      <c r="H78" s="36">
        <f>SUM(H74:H76)</f>
        <v>1327493</v>
      </c>
      <c r="J78" s="36">
        <f>SUM(J74:J76)</f>
        <v>1324508</v>
      </c>
      <c r="K78" s="26"/>
      <c r="L78" s="36">
        <f>SUM(L74:L76)</f>
        <v>1353550</v>
      </c>
      <c r="M78" s="26"/>
      <c r="N78" s="36">
        <f>SUM(N74:N76)</f>
        <v>1348084</v>
      </c>
      <c r="R78" s="63"/>
    </row>
    <row r="79" spans="6:18" ht="21" customHeight="1">
      <c r="F79" s="81"/>
      <c r="G79" s="21"/>
      <c r="H79" s="35"/>
      <c r="J79" s="35"/>
      <c r="K79" s="26"/>
      <c r="L79" s="35"/>
      <c r="M79" s="26"/>
      <c r="N79" s="35"/>
      <c r="R79" s="63"/>
    </row>
    <row r="80" spans="1:14" ht="21" customHeight="1" thickBot="1">
      <c r="A80" s="86" t="s">
        <v>20</v>
      </c>
      <c r="D80" s="86"/>
      <c r="E80" s="23"/>
      <c r="F80" s="81"/>
      <c r="G80" s="21"/>
      <c r="H80" s="30">
        <f>+H78+H63</f>
        <v>1528273</v>
      </c>
      <c r="J80" s="30">
        <f>+J78+J63</f>
        <v>1527528</v>
      </c>
      <c r="K80" s="26"/>
      <c r="L80" s="30">
        <f>+L78+L63</f>
        <v>1541876</v>
      </c>
      <c r="M80" s="26"/>
      <c r="N80" s="30">
        <f>+N78+N63</f>
        <v>1547238</v>
      </c>
    </row>
    <row r="81" spans="1:14" ht="21" customHeight="1" thickTop="1">
      <c r="A81" s="86"/>
      <c r="D81" s="86"/>
      <c r="E81" s="23"/>
      <c r="F81" s="81"/>
      <c r="G81" s="21"/>
      <c r="H81" s="26"/>
      <c r="J81" s="26"/>
      <c r="K81" s="26"/>
      <c r="L81" s="26"/>
      <c r="M81" s="26"/>
      <c r="N81" s="26"/>
    </row>
    <row r="82" spans="1:14" ht="21" customHeight="1">
      <c r="A82" s="86"/>
      <c r="D82" s="86"/>
      <c r="E82" s="23"/>
      <c r="F82" s="81"/>
      <c r="G82" s="21"/>
      <c r="H82" s="186">
        <f>H37-H80</f>
        <v>0</v>
      </c>
      <c r="I82" s="187"/>
      <c r="J82" s="186">
        <f>J37-J80</f>
        <v>0</v>
      </c>
      <c r="K82" s="186"/>
      <c r="L82" s="186">
        <f>L37-L80</f>
        <v>0</v>
      </c>
      <c r="M82" s="186"/>
      <c r="N82" s="186">
        <f>N37-N80</f>
        <v>0</v>
      </c>
    </row>
    <row r="83" spans="1:14" ht="21" customHeight="1">
      <c r="A83" s="86"/>
      <c r="D83" s="86"/>
      <c r="E83" s="23"/>
      <c r="F83" s="81"/>
      <c r="G83" s="21"/>
      <c r="H83" s="154"/>
      <c r="I83" s="160"/>
      <c r="J83" s="154"/>
      <c r="K83" s="35"/>
      <c r="L83" s="35"/>
      <c r="M83" s="35"/>
      <c r="N83" s="154"/>
    </row>
    <row r="84" spans="1:14" ht="21" customHeight="1">
      <c r="A84" s="86"/>
      <c r="D84" s="86"/>
      <c r="E84" s="23"/>
      <c r="F84" s="81"/>
      <c r="G84" s="21"/>
      <c r="H84" s="35"/>
      <c r="I84" s="160"/>
      <c r="J84" s="35"/>
      <c r="K84" s="35"/>
      <c r="L84" s="35"/>
      <c r="M84" s="35"/>
      <c r="N84" s="35"/>
    </row>
    <row r="85" spans="1:14" ht="21" customHeight="1">
      <c r="A85" s="86"/>
      <c r="D85" s="86"/>
      <c r="E85" s="23"/>
      <c r="F85" s="81"/>
      <c r="G85" s="21"/>
      <c r="H85" s="35"/>
      <c r="I85" s="160"/>
      <c r="J85" s="35"/>
      <c r="K85" s="35"/>
      <c r="L85" s="35"/>
      <c r="M85" s="35"/>
      <c r="N85" s="35"/>
    </row>
    <row r="86" spans="1:14" ht="21" customHeight="1">
      <c r="A86" s="86"/>
      <c r="D86" s="86"/>
      <c r="E86" s="23"/>
      <c r="F86" s="81"/>
      <c r="G86" s="21"/>
      <c r="H86" s="26"/>
      <c r="J86" s="26"/>
      <c r="K86" s="26"/>
      <c r="L86" s="26"/>
      <c r="M86" s="26"/>
      <c r="N86" s="26"/>
    </row>
    <row r="87" spans="1:14" ht="21" customHeight="1">
      <c r="A87" s="86"/>
      <c r="D87" s="86"/>
      <c r="E87" s="23"/>
      <c r="F87" s="81"/>
      <c r="G87" s="21"/>
      <c r="H87" s="26"/>
      <c r="J87" s="26"/>
      <c r="K87" s="26"/>
      <c r="L87" s="26"/>
      <c r="M87" s="26"/>
      <c r="N87" s="26"/>
    </row>
    <row r="88" spans="1:14" ht="21" customHeight="1">
      <c r="A88" s="86"/>
      <c r="D88" s="86"/>
      <c r="E88" s="23"/>
      <c r="F88" s="81"/>
      <c r="G88" s="21"/>
      <c r="H88" s="26"/>
      <c r="J88" s="26"/>
      <c r="K88" s="26"/>
      <c r="L88" s="26"/>
      <c r="M88" s="26"/>
      <c r="N88" s="26"/>
    </row>
    <row r="89" spans="1:14" ht="21" customHeight="1">
      <c r="A89" s="86"/>
      <c r="D89" s="86"/>
      <c r="E89" s="23"/>
      <c r="F89" s="81"/>
      <c r="G89" s="21"/>
      <c r="H89" s="26"/>
      <c r="J89" s="26"/>
      <c r="K89" s="26"/>
      <c r="L89" s="26"/>
      <c r="M89" s="26"/>
      <c r="N89" s="26"/>
    </row>
    <row r="90" spans="4:14" ht="22.5" customHeight="1">
      <c r="D90" s="86"/>
      <c r="E90" s="23"/>
      <c r="F90" s="81"/>
      <c r="G90" s="21"/>
      <c r="H90" s="26"/>
      <c r="J90" s="26"/>
      <c r="K90" s="26"/>
      <c r="L90" s="26"/>
      <c r="M90" s="26"/>
      <c r="N90" s="26"/>
    </row>
    <row r="91" spans="4:14" ht="22.5" customHeight="1">
      <c r="D91" s="86"/>
      <c r="E91" s="23"/>
      <c r="F91" s="81"/>
      <c r="G91" s="21"/>
      <c r="H91" s="26"/>
      <c r="J91" s="26"/>
      <c r="K91" s="26"/>
      <c r="L91" s="26"/>
      <c r="M91" s="26"/>
      <c r="N91" s="26"/>
    </row>
    <row r="92" spans="10:14" ht="21.75" customHeight="1">
      <c r="J92" s="26"/>
      <c r="K92" s="26"/>
      <c r="L92" s="26"/>
      <c r="M92" s="26"/>
      <c r="N92" s="26"/>
    </row>
    <row r="93" spans="1:14" ht="21.75" customHeight="1">
      <c r="A93" s="20"/>
      <c r="J93" s="26"/>
      <c r="K93" s="26"/>
      <c r="L93" s="26"/>
      <c r="M93" s="26"/>
      <c r="N93" s="26"/>
    </row>
    <row r="95" spans="1:14" ht="3" customHeight="1">
      <c r="A95" s="20"/>
      <c r="J95" s="26"/>
      <c r="K95" s="26"/>
      <c r="L95" s="26"/>
      <c r="M95" s="26"/>
      <c r="N95" s="26"/>
    </row>
  </sheetData>
  <sheetProtection/>
  <mergeCells count="6">
    <mergeCell ref="H6:N6"/>
    <mergeCell ref="H7:J7"/>
    <mergeCell ref="L7:N7"/>
    <mergeCell ref="H44:N44"/>
    <mergeCell ref="H45:J45"/>
    <mergeCell ref="L45:N45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3" horizontalDpi="600" verticalDpi="600" orientation="portrait" paperSize="9" scale="76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Normal="90" zoomScaleSheetLayoutView="100" zoomScalePageLayoutView="0" workbookViewId="0" topLeftCell="A1">
      <selection activeCell="F58" sqref="F58"/>
    </sheetView>
  </sheetViews>
  <sheetFormatPr defaultColWidth="6.140625" defaultRowHeight="21.75"/>
  <cols>
    <col min="1" max="1" width="2.421875" style="2" customWidth="1"/>
    <col min="2" max="2" width="2.7109375" style="2" customWidth="1"/>
    <col min="3" max="3" width="2.140625" style="2" customWidth="1"/>
    <col min="4" max="4" width="53.421875" style="2" customWidth="1"/>
    <col min="5" max="5" width="8.421875" style="3" bestFit="1" customWidth="1"/>
    <col min="6" max="6" width="1.1484375" style="2" customWidth="1"/>
    <col min="7" max="7" width="15.00390625" style="3" customWidth="1"/>
    <col min="8" max="8" width="1.1484375" style="2" customWidth="1"/>
    <col min="9" max="9" width="15.00390625" style="3" customWidth="1"/>
    <col min="10" max="10" width="1.1484375" style="2" customWidth="1"/>
    <col min="11" max="11" width="15.00390625" style="3" customWidth="1"/>
    <col min="12" max="12" width="1.1484375" style="3" customWidth="1"/>
    <col min="13" max="13" width="15.00390625" style="3" customWidth="1"/>
    <col min="14" max="14" width="6.140625" style="2" customWidth="1"/>
    <col min="15" max="16" width="9.8515625" style="2" bestFit="1" customWidth="1"/>
    <col min="17" max="16384" width="6.140625" style="2" customWidth="1"/>
  </cols>
  <sheetData>
    <row r="1" spans="1:13" s="16" customFormat="1" ht="21" customHeight="1">
      <c r="A1" s="19" t="s">
        <v>0</v>
      </c>
      <c r="B1" s="19"/>
      <c r="C1" s="19"/>
      <c r="D1" s="19"/>
      <c r="E1" s="65"/>
      <c r="F1" s="19"/>
      <c r="G1" s="65"/>
      <c r="H1" s="19"/>
      <c r="I1" s="39"/>
      <c r="K1" s="214" t="s">
        <v>135</v>
      </c>
      <c r="L1" s="214"/>
      <c r="M1" s="214"/>
    </row>
    <row r="2" spans="1:13" s="16" customFormat="1" ht="21" customHeight="1">
      <c r="A2" s="19" t="s">
        <v>52</v>
      </c>
      <c r="B2" s="19"/>
      <c r="C2" s="19"/>
      <c r="D2" s="19"/>
      <c r="E2" s="65"/>
      <c r="F2" s="19"/>
      <c r="G2" s="65"/>
      <c r="H2" s="19"/>
      <c r="I2" s="39"/>
      <c r="K2" s="138"/>
      <c r="L2" s="138"/>
      <c r="M2" s="209" t="s">
        <v>137</v>
      </c>
    </row>
    <row r="3" spans="1:13" s="16" customFormat="1" ht="21" customHeight="1">
      <c r="A3" s="200" t="s">
        <v>141</v>
      </c>
      <c r="B3" s="19"/>
      <c r="C3" s="19"/>
      <c r="D3" s="19"/>
      <c r="E3" s="19"/>
      <c r="F3" s="19"/>
      <c r="G3" s="65"/>
      <c r="H3" s="19"/>
      <c r="I3" s="65"/>
      <c r="J3" s="19"/>
      <c r="K3" s="65"/>
      <c r="L3" s="19"/>
      <c r="M3" s="39"/>
    </row>
    <row r="4" spans="1:13" s="16" customFormat="1" ht="7.5" customHeight="1">
      <c r="A4" s="41"/>
      <c r="B4" s="19"/>
      <c r="C4" s="19"/>
      <c r="D4" s="19"/>
      <c r="E4" s="65"/>
      <c r="F4" s="19"/>
      <c r="G4" s="65"/>
      <c r="H4" s="19"/>
      <c r="I4" s="39"/>
      <c r="K4" s="39"/>
      <c r="L4" s="39"/>
      <c r="M4" s="39"/>
    </row>
    <row r="5" spans="5:13" ht="19.5" customHeight="1">
      <c r="E5" s="1"/>
      <c r="G5" s="212" t="s">
        <v>139</v>
      </c>
      <c r="H5" s="212"/>
      <c r="I5" s="212"/>
      <c r="J5" s="212"/>
      <c r="K5" s="212"/>
      <c r="L5" s="212"/>
      <c r="M5" s="212"/>
    </row>
    <row r="6" spans="5:13" ht="19.5" customHeight="1">
      <c r="E6" s="1"/>
      <c r="G6" s="213" t="s">
        <v>1</v>
      </c>
      <c r="H6" s="213"/>
      <c r="I6" s="213"/>
      <c r="J6" s="5"/>
      <c r="K6" s="211" t="s">
        <v>65</v>
      </c>
      <c r="L6" s="211"/>
      <c r="M6" s="211"/>
    </row>
    <row r="7" spans="5:13" ht="19.5" customHeight="1">
      <c r="E7" s="64" t="s">
        <v>2</v>
      </c>
      <c r="G7" s="89">
        <v>2564</v>
      </c>
      <c r="H7" s="4"/>
      <c r="I7" s="89">
        <v>2563</v>
      </c>
      <c r="J7" s="5"/>
      <c r="K7" s="89">
        <v>2564</v>
      </c>
      <c r="L7" s="4"/>
      <c r="M7" s="89">
        <v>2563</v>
      </c>
    </row>
    <row r="8" spans="1:14" ht="20.25" customHeight="1">
      <c r="A8" s="6" t="s">
        <v>3</v>
      </c>
      <c r="E8" s="42"/>
      <c r="G8" s="9"/>
      <c r="H8" s="8"/>
      <c r="I8" s="9"/>
      <c r="J8" s="8"/>
      <c r="K8" s="9"/>
      <c r="L8" s="9"/>
      <c r="M8" s="9"/>
      <c r="N8" s="8"/>
    </row>
    <row r="9" spans="1:14" s="119" customFormat="1" ht="20.25" customHeight="1">
      <c r="A9" s="3" t="s">
        <v>101</v>
      </c>
      <c r="B9" s="3"/>
      <c r="C9" s="3"/>
      <c r="D9" s="3"/>
      <c r="E9" s="42">
        <v>24</v>
      </c>
      <c r="F9" s="3"/>
      <c r="G9" s="9">
        <v>47863</v>
      </c>
      <c r="H9" s="9"/>
      <c r="I9" s="9">
        <v>60102</v>
      </c>
      <c r="J9" s="9"/>
      <c r="K9" s="9">
        <v>47863</v>
      </c>
      <c r="L9" s="120"/>
      <c r="M9" s="9">
        <v>60102</v>
      </c>
      <c r="N9" s="120"/>
    </row>
    <row r="10" spans="1:14" s="119" customFormat="1" ht="20.25" customHeight="1">
      <c r="A10" s="3" t="s">
        <v>25</v>
      </c>
      <c r="B10" s="3"/>
      <c r="C10" s="3"/>
      <c r="D10" s="3"/>
      <c r="E10" s="42"/>
      <c r="F10" s="3"/>
      <c r="G10" s="125" t="s">
        <v>39</v>
      </c>
      <c r="H10" s="9"/>
      <c r="I10" s="9">
        <v>1150</v>
      </c>
      <c r="J10" s="9"/>
      <c r="K10" s="125" t="s">
        <v>39</v>
      </c>
      <c r="L10" s="120"/>
      <c r="M10" s="125" t="s">
        <v>39</v>
      </c>
      <c r="N10" s="120"/>
    </row>
    <row r="11" spans="1:14" s="119" customFormat="1" ht="21" customHeight="1">
      <c r="A11" s="3" t="s">
        <v>113</v>
      </c>
      <c r="B11" s="3"/>
      <c r="C11" s="3"/>
      <c r="D11" s="3"/>
      <c r="E11" s="42"/>
      <c r="F11" s="3"/>
      <c r="G11" s="9">
        <v>808</v>
      </c>
      <c r="H11" s="9"/>
      <c r="I11" s="11" t="s">
        <v>39</v>
      </c>
      <c r="J11" s="9"/>
      <c r="K11" s="31" t="s">
        <v>39</v>
      </c>
      <c r="L11" s="120"/>
      <c r="M11" s="11" t="s">
        <v>39</v>
      </c>
      <c r="N11" s="120"/>
    </row>
    <row r="12" spans="1:14" ht="20.25" customHeight="1">
      <c r="A12" s="2" t="s">
        <v>4</v>
      </c>
      <c r="D12" s="3"/>
      <c r="E12" s="42"/>
      <c r="F12" s="3"/>
      <c r="G12" s="9">
        <v>4238</v>
      </c>
      <c r="H12" s="9"/>
      <c r="I12" s="9">
        <v>4985</v>
      </c>
      <c r="J12" s="9"/>
      <c r="K12" s="9">
        <v>1519</v>
      </c>
      <c r="L12" s="9"/>
      <c r="M12" s="9">
        <v>1948</v>
      </c>
      <c r="N12" s="8"/>
    </row>
    <row r="13" spans="1:14" ht="20.25" customHeight="1">
      <c r="A13" s="6" t="s">
        <v>5</v>
      </c>
      <c r="D13" s="3"/>
      <c r="E13" s="1"/>
      <c r="F13" s="3"/>
      <c r="G13" s="123">
        <f>SUM(G9:G12)</f>
        <v>52909</v>
      </c>
      <c r="H13" s="9"/>
      <c r="I13" s="123">
        <f>SUM(I9:I12)</f>
        <v>66237</v>
      </c>
      <c r="J13" s="9"/>
      <c r="K13" s="123">
        <f>SUM(K9:K12)</f>
        <v>49382</v>
      </c>
      <c r="L13" s="9"/>
      <c r="M13" s="123">
        <f>SUM(M9:M12)</f>
        <v>62050</v>
      </c>
      <c r="N13" s="8"/>
    </row>
    <row r="14" spans="4:14" ht="7.5" customHeight="1">
      <c r="D14" s="3"/>
      <c r="E14" s="1"/>
      <c r="F14" s="3"/>
      <c r="G14" s="9"/>
      <c r="H14" s="9"/>
      <c r="I14" s="9"/>
      <c r="J14" s="9"/>
      <c r="K14" s="9"/>
      <c r="L14" s="9"/>
      <c r="M14" s="9"/>
      <c r="N14" s="8"/>
    </row>
    <row r="15" spans="1:14" ht="20.25" customHeight="1">
      <c r="A15" s="6" t="s">
        <v>22</v>
      </c>
      <c r="D15" s="3"/>
      <c r="E15" s="42"/>
      <c r="F15" s="3"/>
      <c r="G15" s="9"/>
      <c r="H15" s="9"/>
      <c r="I15" s="9"/>
      <c r="J15" s="9"/>
      <c r="K15" s="9"/>
      <c r="L15" s="9"/>
      <c r="M15" s="9"/>
      <c r="N15" s="8"/>
    </row>
    <row r="16" spans="1:14" s="3" customFormat="1" ht="20.25" customHeight="1">
      <c r="A16" s="3" t="s">
        <v>128</v>
      </c>
      <c r="G16" s="9">
        <v>30664</v>
      </c>
      <c r="H16" s="9"/>
      <c r="I16" s="9">
        <v>43025</v>
      </c>
      <c r="J16" s="9"/>
      <c r="K16" s="9">
        <v>30724</v>
      </c>
      <c r="L16" s="9"/>
      <c r="M16" s="9">
        <v>43025</v>
      </c>
      <c r="N16" s="9"/>
    </row>
    <row r="17" spans="1:14" s="3" customFormat="1" ht="20.25" customHeight="1">
      <c r="A17" s="3" t="s">
        <v>26</v>
      </c>
      <c r="E17" s="121"/>
      <c r="G17" s="90" t="s">
        <v>39</v>
      </c>
      <c r="H17" s="9"/>
      <c r="I17" s="33">
        <v>824</v>
      </c>
      <c r="J17" s="9"/>
      <c r="K17" s="31" t="s">
        <v>39</v>
      </c>
      <c r="L17" s="9"/>
      <c r="M17" s="31" t="s">
        <v>39</v>
      </c>
      <c r="N17" s="9"/>
    </row>
    <row r="18" spans="1:14" s="3" customFormat="1" ht="21" customHeight="1">
      <c r="A18" s="3" t="s">
        <v>114</v>
      </c>
      <c r="E18" s="42"/>
      <c r="G18" s="33">
        <v>2317</v>
      </c>
      <c r="H18" s="9"/>
      <c r="I18" s="90" t="s">
        <v>39</v>
      </c>
      <c r="J18" s="9"/>
      <c r="K18" s="31" t="s">
        <v>39</v>
      </c>
      <c r="L18" s="9"/>
      <c r="M18" s="31" t="s">
        <v>39</v>
      </c>
      <c r="N18" s="9"/>
    </row>
    <row r="19" spans="1:14" ht="20.25" customHeight="1">
      <c r="A19" s="2" t="s">
        <v>50</v>
      </c>
      <c r="D19" s="3"/>
      <c r="E19" s="42"/>
      <c r="F19" s="3"/>
      <c r="G19" s="33">
        <v>885</v>
      </c>
      <c r="H19" s="9"/>
      <c r="I19" s="33">
        <v>1345</v>
      </c>
      <c r="J19" s="9"/>
      <c r="K19" s="9">
        <v>845</v>
      </c>
      <c r="L19" s="9"/>
      <c r="M19" s="9">
        <v>1324</v>
      </c>
      <c r="N19" s="8"/>
    </row>
    <row r="20" spans="1:16" ht="20.25" customHeight="1">
      <c r="A20" s="2" t="s">
        <v>46</v>
      </c>
      <c r="D20" s="3"/>
      <c r="E20" s="42"/>
      <c r="F20" s="3"/>
      <c r="G20" s="33">
        <v>16737</v>
      </c>
      <c r="H20" s="9"/>
      <c r="I20" s="33">
        <v>24061</v>
      </c>
      <c r="J20" s="9"/>
      <c r="K20" s="34">
        <v>13324</v>
      </c>
      <c r="L20" s="9"/>
      <c r="M20" s="34">
        <v>19711</v>
      </c>
      <c r="N20" s="8"/>
      <c r="O20" s="159"/>
      <c r="P20" s="159"/>
    </row>
    <row r="21" spans="1:14" ht="20.25" customHeight="1">
      <c r="A21" s="6" t="s">
        <v>23</v>
      </c>
      <c r="D21" s="3"/>
      <c r="E21" s="42"/>
      <c r="F21" s="3"/>
      <c r="G21" s="123">
        <f>SUM(G16:G20)</f>
        <v>50603</v>
      </c>
      <c r="H21" s="9"/>
      <c r="I21" s="123">
        <f>SUM(I16:I20)</f>
        <v>69255</v>
      </c>
      <c r="J21" s="9"/>
      <c r="K21" s="123">
        <f>SUM(K16:K20)</f>
        <v>44893</v>
      </c>
      <c r="L21" s="9"/>
      <c r="M21" s="123">
        <f>SUM(M16:M20)</f>
        <v>64060</v>
      </c>
      <c r="N21" s="8"/>
    </row>
    <row r="22" spans="4:14" ht="6" customHeight="1">
      <c r="D22" s="3"/>
      <c r="E22" s="42"/>
      <c r="F22" s="3"/>
      <c r="G22" s="170"/>
      <c r="H22" s="9"/>
      <c r="I22" s="170"/>
      <c r="J22" s="9"/>
      <c r="K22" s="170"/>
      <c r="L22" s="9"/>
      <c r="M22" s="170"/>
      <c r="N22" s="8"/>
    </row>
    <row r="23" spans="1:14" ht="20.25" customHeight="1">
      <c r="A23" s="6" t="s">
        <v>155</v>
      </c>
      <c r="D23" s="3"/>
      <c r="E23" s="42"/>
      <c r="F23" s="3"/>
      <c r="G23" s="125">
        <f>+G13-G21</f>
        <v>2306</v>
      </c>
      <c r="H23" s="9"/>
      <c r="I23" s="125">
        <f>+I13-I21</f>
        <v>-3018</v>
      </c>
      <c r="J23" s="9"/>
      <c r="K23" s="125">
        <f>+K13-K21</f>
        <v>4489</v>
      </c>
      <c r="L23" s="4"/>
      <c r="M23" s="125">
        <f>+M13-M21</f>
        <v>-2010</v>
      </c>
      <c r="N23" s="8"/>
    </row>
    <row r="24" spans="1:14" s="3" customFormat="1" ht="20.25" customHeight="1">
      <c r="A24" s="3" t="s">
        <v>47</v>
      </c>
      <c r="E24" s="42"/>
      <c r="G24" s="122">
        <v>-1202</v>
      </c>
      <c r="H24" s="9"/>
      <c r="I24" s="122">
        <v>-1742</v>
      </c>
      <c r="J24" s="9"/>
      <c r="K24" s="125">
        <v>-1200</v>
      </c>
      <c r="L24" s="9"/>
      <c r="M24" s="125">
        <v>-1741</v>
      </c>
      <c r="N24" s="9"/>
    </row>
    <row r="25" spans="1:14" ht="20.25" customHeight="1">
      <c r="A25" s="3" t="s">
        <v>96</v>
      </c>
      <c r="D25" s="3"/>
      <c r="E25" s="42">
        <v>13</v>
      </c>
      <c r="F25" s="3"/>
      <c r="G25" s="124">
        <v>-328</v>
      </c>
      <c r="H25" s="9"/>
      <c r="I25" s="124">
        <v>-114</v>
      </c>
      <c r="J25" s="9"/>
      <c r="K25" s="161" t="s">
        <v>39</v>
      </c>
      <c r="L25" s="31"/>
      <c r="M25" s="124" t="s">
        <v>39</v>
      </c>
      <c r="N25" s="8"/>
    </row>
    <row r="26" spans="1:14" ht="20.25" customHeight="1">
      <c r="A26" s="6" t="s">
        <v>156</v>
      </c>
      <c r="D26" s="3"/>
      <c r="E26" s="42"/>
      <c r="F26" s="3"/>
      <c r="G26" s="80">
        <f>SUM(G23:G25)</f>
        <v>776</v>
      </c>
      <c r="I26" s="80">
        <f>SUM(I23:I25)</f>
        <v>-4874</v>
      </c>
      <c r="K26" s="80">
        <f>SUM(K23:K25)</f>
        <v>3289</v>
      </c>
      <c r="L26" s="9"/>
      <c r="M26" s="80">
        <f>SUM(M23:M25)</f>
        <v>-3751</v>
      </c>
      <c r="N26" s="8"/>
    </row>
    <row r="27" spans="1:14" ht="20.25" customHeight="1">
      <c r="A27" s="2" t="s">
        <v>106</v>
      </c>
      <c r="D27" s="3"/>
      <c r="E27" s="42">
        <v>22</v>
      </c>
      <c r="F27" s="3"/>
      <c r="G27" s="58">
        <v>96</v>
      </c>
      <c r="H27" s="9"/>
      <c r="I27" s="58">
        <v>-175</v>
      </c>
      <c r="J27" s="9"/>
      <c r="K27" s="124">
        <v>64</v>
      </c>
      <c r="L27" s="9"/>
      <c r="M27" s="124">
        <v>-178</v>
      </c>
      <c r="N27" s="8"/>
    </row>
    <row r="28" spans="1:14" ht="20.25" customHeight="1">
      <c r="A28" s="7" t="s">
        <v>157</v>
      </c>
      <c r="D28" s="3"/>
      <c r="E28" s="1"/>
      <c r="F28" s="3"/>
      <c r="G28" s="124">
        <f>SUM(G26:G27)</f>
        <v>872</v>
      </c>
      <c r="H28" s="125"/>
      <c r="I28" s="124">
        <f>SUM(I26:I27)</f>
        <v>-5049</v>
      </c>
      <c r="J28" s="125"/>
      <c r="K28" s="124">
        <f>SUM(K26:K27)</f>
        <v>3353</v>
      </c>
      <c r="L28" s="125"/>
      <c r="M28" s="124">
        <f>SUM(M26:M27)</f>
        <v>-3929</v>
      </c>
      <c r="N28" s="126"/>
    </row>
    <row r="29" spans="1:14" ht="6" customHeight="1">
      <c r="A29" s="6"/>
      <c r="D29" s="3"/>
      <c r="E29" s="1"/>
      <c r="F29" s="3"/>
      <c r="G29" s="125"/>
      <c r="H29" s="125"/>
      <c r="I29" s="125"/>
      <c r="J29" s="125"/>
      <c r="K29" s="125"/>
      <c r="L29" s="125"/>
      <c r="M29" s="125"/>
      <c r="N29" s="126"/>
    </row>
    <row r="30" spans="1:14" s="3" customFormat="1" ht="20.25" customHeight="1">
      <c r="A30" s="37" t="s">
        <v>123</v>
      </c>
      <c r="B30" s="23"/>
      <c r="C30" s="23"/>
      <c r="E30" s="1"/>
      <c r="G30" s="125"/>
      <c r="H30" s="125"/>
      <c r="I30" s="125"/>
      <c r="J30" s="125"/>
      <c r="K30" s="125"/>
      <c r="L30" s="125"/>
      <c r="N30" s="125"/>
    </row>
    <row r="31" spans="1:14" s="3" customFormat="1" ht="20.25" customHeight="1">
      <c r="A31" s="37" t="s">
        <v>129</v>
      </c>
      <c r="B31" s="23"/>
      <c r="C31" s="23"/>
      <c r="E31" s="1"/>
      <c r="G31" s="125"/>
      <c r="H31" s="125"/>
      <c r="I31" s="117"/>
      <c r="J31" s="125"/>
      <c r="K31" s="125"/>
      <c r="L31" s="125"/>
      <c r="M31" s="117"/>
      <c r="N31" s="125"/>
    </row>
    <row r="32" spans="1:14" s="3" customFormat="1" ht="20.25" customHeight="1">
      <c r="A32" s="23" t="s">
        <v>164</v>
      </c>
      <c r="B32" s="1"/>
      <c r="E32" s="1"/>
      <c r="G32" s="125"/>
      <c r="H32" s="125"/>
      <c r="J32" s="125"/>
      <c r="K32" s="125"/>
      <c r="L32" s="125"/>
      <c r="N32" s="125"/>
    </row>
    <row r="33" spans="1:14" s="3" customFormat="1" ht="20.25" customHeight="1">
      <c r="A33" s="23" t="s">
        <v>130</v>
      </c>
      <c r="B33" s="118"/>
      <c r="E33" s="42">
        <v>16</v>
      </c>
      <c r="G33" s="125">
        <v>2113</v>
      </c>
      <c r="H33" s="125"/>
      <c r="I33" s="125">
        <v>-943</v>
      </c>
      <c r="J33" s="125"/>
      <c r="K33" s="125">
        <v>2113</v>
      </c>
      <c r="L33" s="125"/>
      <c r="M33" s="125">
        <v>-943</v>
      </c>
      <c r="N33" s="125"/>
    </row>
    <row r="34" spans="1:14" s="3" customFormat="1" ht="20.25" customHeight="1">
      <c r="A34" s="7" t="s">
        <v>131</v>
      </c>
      <c r="B34" s="118"/>
      <c r="C34" s="23"/>
      <c r="E34" s="1"/>
      <c r="G34" s="162">
        <f>+G33</f>
        <v>2113</v>
      </c>
      <c r="H34" s="122"/>
      <c r="I34" s="162">
        <f>+I33</f>
        <v>-943</v>
      </c>
      <c r="J34" s="122"/>
      <c r="K34" s="162">
        <f>+K33</f>
        <v>2113</v>
      </c>
      <c r="L34" s="122"/>
      <c r="M34" s="162">
        <f>+M33</f>
        <v>-943</v>
      </c>
      <c r="N34" s="125"/>
    </row>
    <row r="35" spans="1:14" s="3" customFormat="1" ht="20.25" customHeight="1">
      <c r="A35" s="37" t="s">
        <v>162</v>
      </c>
      <c r="E35" s="1"/>
      <c r="G35" s="128">
        <f>+G34</f>
        <v>2113</v>
      </c>
      <c r="H35" s="125"/>
      <c r="I35" s="128">
        <f>+I34</f>
        <v>-943</v>
      </c>
      <c r="J35" s="125"/>
      <c r="K35" s="128">
        <f>+K34</f>
        <v>2113</v>
      </c>
      <c r="L35" s="125"/>
      <c r="M35" s="128">
        <f>+M34</f>
        <v>-943</v>
      </c>
      <c r="N35" s="125"/>
    </row>
    <row r="36" spans="1:14" s="3" customFormat="1" ht="6" customHeight="1">
      <c r="A36" s="23"/>
      <c r="E36" s="1"/>
      <c r="G36" s="125"/>
      <c r="H36" s="125"/>
      <c r="I36" s="125"/>
      <c r="J36" s="125"/>
      <c r="K36" s="125"/>
      <c r="L36" s="125"/>
      <c r="M36" s="125"/>
      <c r="N36" s="129"/>
    </row>
    <row r="37" spans="1:14" s="3" customFormat="1" ht="20.25" customHeight="1" thickBot="1">
      <c r="A37" s="7" t="s">
        <v>163</v>
      </c>
      <c r="E37" s="1"/>
      <c r="G37" s="130">
        <f>+G28+G35</f>
        <v>2985</v>
      </c>
      <c r="H37" s="125"/>
      <c r="I37" s="130">
        <f>+I28+I35</f>
        <v>-5992</v>
      </c>
      <c r="J37" s="125"/>
      <c r="K37" s="130">
        <f>+K28+K35</f>
        <v>5466</v>
      </c>
      <c r="L37" s="125"/>
      <c r="M37" s="130">
        <f>+M28+M35</f>
        <v>-4872</v>
      </c>
      <c r="N37" s="125"/>
    </row>
    <row r="38" spans="1:18" ht="6" customHeight="1" thickTop="1">
      <c r="A38" s="7"/>
      <c r="D38" s="3"/>
      <c r="E38" s="1"/>
      <c r="F38" s="3"/>
      <c r="G38" s="125"/>
      <c r="H38" s="125"/>
      <c r="I38" s="125"/>
      <c r="J38" s="125"/>
      <c r="K38" s="125"/>
      <c r="L38" s="125"/>
      <c r="M38" s="125"/>
      <c r="N38" s="125"/>
      <c r="O38" s="3"/>
      <c r="P38" s="3"/>
      <c r="Q38" s="3"/>
      <c r="R38" s="3"/>
    </row>
    <row r="39" spans="1:14" ht="20.25" customHeight="1">
      <c r="A39" s="7" t="s">
        <v>125</v>
      </c>
      <c r="B39" s="3"/>
      <c r="C39" s="3"/>
      <c r="D39" s="3"/>
      <c r="E39" s="1"/>
      <c r="F39" s="3"/>
      <c r="G39" s="125"/>
      <c r="H39" s="125"/>
      <c r="I39" s="125"/>
      <c r="J39" s="125"/>
      <c r="K39" s="125"/>
      <c r="L39" s="125"/>
      <c r="M39" s="125"/>
      <c r="N39" s="126"/>
    </row>
    <row r="40" spans="1:14" ht="20.25" customHeight="1">
      <c r="A40" s="7"/>
      <c r="B40" s="3" t="s">
        <v>124</v>
      </c>
      <c r="C40" s="3"/>
      <c r="D40" s="3"/>
      <c r="E40" s="1"/>
      <c r="F40" s="3"/>
      <c r="G40" s="125">
        <f>+G28</f>
        <v>872</v>
      </c>
      <c r="H40" s="125"/>
      <c r="I40" s="125">
        <f>+I28</f>
        <v>-5049</v>
      </c>
      <c r="J40" s="125"/>
      <c r="K40" s="125">
        <f>+K28</f>
        <v>3353</v>
      </c>
      <c r="L40" s="125"/>
      <c r="M40" s="125">
        <f>+M28</f>
        <v>-3929</v>
      </c>
      <c r="N40" s="126"/>
    </row>
    <row r="41" spans="1:14" ht="20.25" customHeight="1">
      <c r="A41" s="7"/>
      <c r="B41" s="3" t="s">
        <v>53</v>
      </c>
      <c r="C41" s="3"/>
      <c r="D41" s="3"/>
      <c r="E41" s="1"/>
      <c r="F41" s="3"/>
      <c r="G41" s="91" t="s">
        <v>39</v>
      </c>
      <c r="H41" s="91"/>
      <c r="I41" s="91" t="s">
        <v>39</v>
      </c>
      <c r="J41" s="91"/>
      <c r="K41" s="91" t="s">
        <v>39</v>
      </c>
      <c r="L41" s="91"/>
      <c r="M41" s="91" t="s">
        <v>39</v>
      </c>
      <c r="N41" s="126"/>
    </row>
    <row r="42" spans="1:14" ht="20.25" customHeight="1" thickBot="1">
      <c r="A42" s="7"/>
      <c r="B42" s="3"/>
      <c r="C42" s="3"/>
      <c r="D42" s="3"/>
      <c r="E42" s="1"/>
      <c r="F42" s="3"/>
      <c r="G42" s="131">
        <f>SUM(G40:G41)</f>
        <v>872</v>
      </c>
      <c r="H42" s="125"/>
      <c r="I42" s="131">
        <f>SUM(I40:I41)</f>
        <v>-5049</v>
      </c>
      <c r="J42" s="125"/>
      <c r="K42" s="131">
        <f>SUM(K40:K41)</f>
        <v>3353</v>
      </c>
      <c r="L42" s="125"/>
      <c r="M42" s="131">
        <f>SUM(M40:M41)</f>
        <v>-3929</v>
      </c>
      <c r="N42" s="126"/>
    </row>
    <row r="43" spans="4:14" ht="6" customHeight="1" thickTop="1">
      <c r="D43" s="3"/>
      <c r="E43" s="1"/>
      <c r="F43" s="3"/>
      <c r="G43" s="44"/>
      <c r="H43" s="44"/>
      <c r="I43" s="44"/>
      <c r="J43" s="44"/>
      <c r="K43" s="44"/>
      <c r="L43" s="44"/>
      <c r="M43" s="44"/>
      <c r="N43" s="126"/>
    </row>
    <row r="44" spans="1:14" ht="20.25" customHeight="1">
      <c r="A44" s="7" t="s">
        <v>126</v>
      </c>
      <c r="B44" s="3"/>
      <c r="D44" s="3"/>
      <c r="E44" s="1"/>
      <c r="F44" s="3"/>
      <c r="G44" s="173"/>
      <c r="H44" s="44"/>
      <c r="I44" s="44"/>
      <c r="J44" s="44"/>
      <c r="K44" s="44"/>
      <c r="L44" s="44"/>
      <c r="M44" s="44"/>
      <c r="N44" s="45"/>
    </row>
    <row r="45" spans="2:14" ht="20.25" customHeight="1">
      <c r="B45" s="3" t="s">
        <v>124</v>
      </c>
      <c r="D45" s="3"/>
      <c r="E45" s="1"/>
      <c r="F45" s="3"/>
      <c r="G45" s="125">
        <f>+G37</f>
        <v>2985</v>
      </c>
      <c r="H45" s="44"/>
      <c r="I45" s="125">
        <f>+I37</f>
        <v>-5992</v>
      </c>
      <c r="J45" s="44"/>
      <c r="K45" s="125">
        <f>+K37</f>
        <v>5466</v>
      </c>
      <c r="L45" s="44"/>
      <c r="M45" s="125">
        <f>+M37</f>
        <v>-4872</v>
      </c>
      <c r="N45" s="45"/>
    </row>
    <row r="46" spans="2:14" ht="20.25" customHeight="1">
      <c r="B46" s="3" t="s">
        <v>53</v>
      </c>
      <c r="D46" s="3"/>
      <c r="E46" s="1"/>
      <c r="F46" s="3"/>
      <c r="G46" s="91" t="s">
        <v>39</v>
      </c>
      <c r="H46" s="91"/>
      <c r="I46" s="91" t="s">
        <v>39</v>
      </c>
      <c r="J46" s="91"/>
      <c r="K46" s="91" t="s">
        <v>39</v>
      </c>
      <c r="L46" s="91"/>
      <c r="M46" s="91" t="s">
        <v>39</v>
      </c>
      <c r="N46" s="45"/>
    </row>
    <row r="47" spans="4:14" ht="20.25" customHeight="1" thickBot="1">
      <c r="D47" s="3"/>
      <c r="E47" s="1"/>
      <c r="F47" s="3"/>
      <c r="G47" s="131">
        <f>SUM(G45:G46)</f>
        <v>2985</v>
      </c>
      <c r="H47" s="44"/>
      <c r="I47" s="46">
        <f>SUM(I45:I46)</f>
        <v>-5992</v>
      </c>
      <c r="J47" s="44"/>
      <c r="K47" s="131">
        <f>SUM(K45:K46)</f>
        <v>5466</v>
      </c>
      <c r="L47" s="44"/>
      <c r="M47" s="46">
        <f>SUM(M45:M46)</f>
        <v>-4872</v>
      </c>
      <c r="N47" s="132"/>
    </row>
    <row r="48" spans="4:14" ht="6" customHeight="1" thickTop="1">
      <c r="D48" s="3"/>
      <c r="E48" s="1"/>
      <c r="F48" s="3"/>
      <c r="G48" s="44"/>
      <c r="H48" s="44"/>
      <c r="I48" s="44"/>
      <c r="J48" s="44"/>
      <c r="K48" s="44"/>
      <c r="L48" s="44"/>
      <c r="M48" s="44"/>
      <c r="N48" s="45"/>
    </row>
    <row r="49" spans="1:14" ht="20.25" customHeight="1" thickBot="1">
      <c r="A49" s="48" t="s">
        <v>169</v>
      </c>
      <c r="D49" s="3"/>
      <c r="E49" s="42">
        <v>23</v>
      </c>
      <c r="F49" s="3"/>
      <c r="G49" s="157">
        <f>G40/1122298</f>
        <v>0.0007769772377746374</v>
      </c>
      <c r="H49" s="158"/>
      <c r="I49" s="157">
        <f>I40/1122298</f>
        <v>-0.0044988051301882385</v>
      </c>
      <c r="J49" s="158"/>
      <c r="K49" s="157">
        <f>K40/1122298</f>
        <v>0.002987620043874265</v>
      </c>
      <c r="L49" s="158"/>
      <c r="M49" s="157">
        <f>M40/1122298</f>
        <v>-0.0035008527146978786</v>
      </c>
      <c r="N49" s="45"/>
    </row>
    <row r="50" ht="24.75" customHeight="1" thickTop="1">
      <c r="N50" s="47"/>
    </row>
    <row r="51" spans="7:11" ht="19.5">
      <c r="G51" s="174"/>
      <c r="I51" s="169"/>
      <c r="K51" s="171"/>
    </row>
    <row r="52" spans="7:11" ht="19.5">
      <c r="G52" s="174"/>
      <c r="I52" s="169"/>
      <c r="K52" s="172"/>
    </row>
  </sheetData>
  <sheetProtection/>
  <mergeCells count="4">
    <mergeCell ref="G5:M5"/>
    <mergeCell ref="G6:I6"/>
    <mergeCell ref="K6:M6"/>
    <mergeCell ref="K1:M1"/>
  </mergeCells>
  <printOptions/>
  <pageMargins left="0.7086614173228347" right="0.11811023622047245" top="0.7480314960629921" bottom="0.5905511811023623" header="0.3937007874015748" footer="0.3937007874015748"/>
  <pageSetup firstPageNumber="4" useFirstPageNumber="1" horizontalDpi="600" verticalDpi="6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&amp;L&amp;14หมายเหตุประกอบงบการเงินเป็นส่วนหนึ่งของงบการเงินนี้&amp;R&amp;14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0" zoomScaleNormal="97" zoomScaleSheetLayoutView="80" workbookViewId="0" topLeftCell="A1">
      <selection activeCell="F58" sqref="F58"/>
    </sheetView>
  </sheetViews>
  <sheetFormatPr defaultColWidth="6.140625" defaultRowHeight="24.75" customHeight="1"/>
  <cols>
    <col min="1" max="1" width="10.421875" style="59" customWidth="1"/>
    <col min="2" max="2" width="45.140625" style="59" customWidth="1"/>
    <col min="3" max="3" width="1.1484375" style="59" customWidth="1"/>
    <col min="4" max="4" width="15.7109375" style="59" customWidth="1"/>
    <col min="5" max="5" width="1.1484375" style="59" customWidth="1"/>
    <col min="6" max="6" width="15.7109375" style="59" customWidth="1"/>
    <col min="7" max="7" width="1.1484375" style="59" customWidth="1"/>
    <col min="8" max="8" width="15.7109375" style="59" customWidth="1"/>
    <col min="9" max="9" width="1.1484375" style="59" customWidth="1"/>
    <col min="10" max="10" width="15.7109375" style="59" customWidth="1"/>
    <col min="11" max="11" width="1.1484375" style="59" customWidth="1"/>
    <col min="12" max="12" width="31.00390625" style="59" bestFit="1" customWidth="1"/>
    <col min="13" max="13" width="1.1484375" style="59" customWidth="1"/>
    <col min="14" max="14" width="16.7109375" style="59" customWidth="1"/>
    <col min="15" max="15" width="1.1484375" style="59" customWidth="1"/>
    <col min="16" max="16" width="15.7109375" style="59" customWidth="1"/>
    <col min="17" max="17" width="1.1484375" style="59" customWidth="1"/>
    <col min="18" max="18" width="15.7109375" style="59" customWidth="1"/>
    <col min="19" max="19" width="3.7109375" style="59" customWidth="1"/>
    <col min="20" max="20" width="10.421875" style="59" bestFit="1" customWidth="1"/>
    <col min="21" max="21" width="6.57421875" style="59" bestFit="1" customWidth="1"/>
    <col min="22" max="16384" width="6.140625" style="59" customWidth="1"/>
  </cols>
  <sheetData>
    <row r="1" spans="1:19" ht="24" customHeight="1">
      <c r="A1" s="6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"/>
      <c r="Q1" s="3"/>
      <c r="R1" s="209" t="s">
        <v>135</v>
      </c>
      <c r="S1" s="85"/>
    </row>
    <row r="2" spans="1:19" ht="24" customHeight="1">
      <c r="A2" s="6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209" t="s">
        <v>137</v>
      </c>
      <c r="S2" s="85"/>
    </row>
    <row r="3" spans="1:19" ht="24" customHeight="1">
      <c r="A3" s="66" t="s">
        <v>141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"/>
      <c r="O3" s="7"/>
      <c r="P3" s="7"/>
      <c r="Q3" s="7"/>
      <c r="R3" s="7"/>
      <c r="S3" s="7"/>
    </row>
    <row r="4" spans="1:14" ht="7.5" customHeight="1">
      <c r="A4" s="61"/>
      <c r="B4" s="61"/>
      <c r="C4" s="6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ht="21.75" customHeight="1">
      <c r="A5" s="61"/>
      <c r="B5" s="61"/>
      <c r="C5" s="61"/>
      <c r="D5" s="210" t="s">
        <v>139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1"/>
    </row>
    <row r="6" spans="1:19" ht="21.75" customHeight="1">
      <c r="A6" s="61"/>
      <c r="B6" s="61"/>
      <c r="C6" s="61"/>
      <c r="D6" s="211" t="s">
        <v>1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1"/>
    </row>
    <row r="7" spans="1:19" ht="21.75" customHeight="1">
      <c r="A7" s="3"/>
      <c r="B7" s="3"/>
      <c r="C7" s="3"/>
      <c r="E7" s="1"/>
      <c r="F7" s="1"/>
      <c r="G7" s="1"/>
      <c r="H7" s="1"/>
      <c r="I7" s="1"/>
      <c r="J7" s="1"/>
      <c r="K7" s="1"/>
      <c r="L7" s="74" t="s">
        <v>57</v>
      </c>
      <c r="M7" s="3"/>
      <c r="N7" s="1"/>
      <c r="O7" s="3"/>
      <c r="P7" s="1"/>
      <c r="Q7" s="3"/>
      <c r="R7" s="3"/>
      <c r="S7" s="3"/>
    </row>
    <row r="8" spans="1:19" ht="21.75" customHeight="1">
      <c r="A8" s="3"/>
      <c r="B8" s="3"/>
      <c r="C8" s="3"/>
      <c r="E8" s="1"/>
      <c r="F8" s="1"/>
      <c r="G8" s="1"/>
      <c r="H8" s="1"/>
      <c r="I8" s="1"/>
      <c r="J8" s="1"/>
      <c r="K8" s="1"/>
      <c r="L8" s="94" t="s">
        <v>19</v>
      </c>
      <c r="M8" s="3"/>
      <c r="N8" s="1"/>
      <c r="O8" s="3"/>
      <c r="P8" s="1"/>
      <c r="Q8" s="3"/>
      <c r="R8" s="3"/>
      <c r="S8" s="3"/>
    </row>
    <row r="9" spans="1:19" ht="21.75" customHeight="1">
      <c r="A9" s="3"/>
      <c r="B9" s="3"/>
      <c r="C9" s="3"/>
      <c r="E9" s="1"/>
      <c r="F9" s="1"/>
      <c r="G9" s="1"/>
      <c r="H9" s="210" t="s">
        <v>103</v>
      </c>
      <c r="I9" s="210"/>
      <c r="J9" s="210"/>
      <c r="K9" s="1"/>
      <c r="L9" s="89" t="s">
        <v>82</v>
      </c>
      <c r="M9" s="3"/>
      <c r="N9" s="1"/>
      <c r="O9" s="3"/>
      <c r="P9" s="1"/>
      <c r="Q9" s="3"/>
      <c r="R9" s="3"/>
      <c r="S9" s="3"/>
    </row>
    <row r="10" spans="1:16" ht="21.75" customHeight="1">
      <c r="A10" s="3"/>
      <c r="B10" s="3"/>
      <c r="C10" s="3"/>
      <c r="E10" s="1"/>
      <c r="F10" s="1"/>
      <c r="G10" s="1"/>
      <c r="H10" s="1" t="s">
        <v>40</v>
      </c>
      <c r="I10" s="1"/>
      <c r="J10" s="1"/>
      <c r="K10" s="1"/>
      <c r="L10" s="1" t="s">
        <v>117</v>
      </c>
      <c r="M10" s="1"/>
      <c r="N10" s="1" t="s">
        <v>61</v>
      </c>
      <c r="P10" s="1" t="s">
        <v>80</v>
      </c>
    </row>
    <row r="11" spans="1:19" ht="21.75" customHeight="1">
      <c r="A11" s="3"/>
      <c r="B11" s="3"/>
      <c r="C11" s="3"/>
      <c r="D11" s="69" t="s">
        <v>68</v>
      </c>
      <c r="E11" s="1"/>
      <c r="F11" s="1"/>
      <c r="G11" s="1"/>
      <c r="H11" s="1" t="s">
        <v>41</v>
      </c>
      <c r="I11" s="1"/>
      <c r="J11" s="1"/>
      <c r="K11" s="1"/>
      <c r="L11" s="1" t="s">
        <v>118</v>
      </c>
      <c r="M11" s="1"/>
      <c r="N11" s="1" t="s">
        <v>19</v>
      </c>
      <c r="P11" s="1" t="s">
        <v>81</v>
      </c>
      <c r="R11" s="1" t="s">
        <v>61</v>
      </c>
      <c r="S11" s="1"/>
    </row>
    <row r="12" spans="1:19" ht="21.75" customHeight="1">
      <c r="A12" s="3"/>
      <c r="B12" s="3"/>
      <c r="C12" s="3"/>
      <c r="D12" s="70" t="s">
        <v>69</v>
      </c>
      <c r="E12" s="1"/>
      <c r="F12" s="64" t="s">
        <v>44</v>
      </c>
      <c r="G12" s="1"/>
      <c r="H12" s="64" t="s">
        <v>21</v>
      </c>
      <c r="I12" s="1"/>
      <c r="J12" s="64" t="s">
        <v>42</v>
      </c>
      <c r="K12" s="1"/>
      <c r="L12" s="64" t="s">
        <v>82</v>
      </c>
      <c r="M12" s="1"/>
      <c r="N12" s="64" t="s">
        <v>77</v>
      </c>
      <c r="O12" s="3"/>
      <c r="P12" s="64" t="s">
        <v>54</v>
      </c>
      <c r="Q12" s="3"/>
      <c r="R12" s="64" t="s">
        <v>19</v>
      </c>
      <c r="S12" s="1"/>
    </row>
    <row r="13" spans="1:19" ht="7.5" customHeight="1">
      <c r="A13" s="3"/>
      <c r="B13" s="3"/>
      <c r="C13" s="3"/>
      <c r="D13" s="69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1"/>
      <c r="Q13" s="3"/>
      <c r="R13" s="1"/>
      <c r="S13" s="1"/>
    </row>
    <row r="14" spans="1:20" ht="21.75" customHeight="1">
      <c r="A14" s="78" t="s">
        <v>145</v>
      </c>
      <c r="D14" s="152">
        <v>1122298</v>
      </c>
      <c r="F14" s="152">
        <v>208730</v>
      </c>
      <c r="G14" s="139"/>
      <c r="H14" s="152">
        <v>13405</v>
      </c>
      <c r="I14" s="139"/>
      <c r="J14" s="152">
        <v>-15300</v>
      </c>
      <c r="K14" s="139"/>
      <c r="L14" s="152">
        <v>-4625</v>
      </c>
      <c r="N14" s="9">
        <f>SUM(D14:L14)</f>
        <v>1324508</v>
      </c>
      <c r="P14" s="91" t="s">
        <v>39</v>
      </c>
      <c r="R14" s="9">
        <f>SUM(N14:P14)</f>
        <v>1324508</v>
      </c>
      <c r="S14" s="9"/>
      <c r="T14" s="72"/>
    </row>
    <row r="15" spans="1:19" ht="21.75" customHeight="1">
      <c r="A15" s="7" t="s">
        <v>146</v>
      </c>
      <c r="D15" s="91"/>
      <c r="E15" s="26"/>
      <c r="F15" s="91"/>
      <c r="G15" s="91"/>
      <c r="H15" s="91"/>
      <c r="I15" s="9"/>
      <c r="J15" s="90"/>
      <c r="K15" s="9"/>
      <c r="L15" s="90"/>
      <c r="M15" s="9"/>
      <c r="N15" s="9"/>
      <c r="O15" s="3"/>
      <c r="P15" s="135"/>
      <c r="Q15" s="3"/>
      <c r="R15" s="10"/>
      <c r="S15" s="10"/>
    </row>
    <row r="16" spans="1:19" ht="21.75" customHeight="1">
      <c r="A16" s="3" t="s">
        <v>158</v>
      </c>
      <c r="D16" s="91" t="s">
        <v>39</v>
      </c>
      <c r="E16" s="26"/>
      <c r="F16" s="91" t="s">
        <v>39</v>
      </c>
      <c r="G16" s="91"/>
      <c r="H16" s="91" t="s">
        <v>39</v>
      </c>
      <c r="I16" s="9"/>
      <c r="J16" s="91">
        <f>+งบกำไรขาดทุนเบ็ดเสร็จ!G28</f>
        <v>872</v>
      </c>
      <c r="K16" s="9"/>
      <c r="L16" s="91" t="s">
        <v>39</v>
      </c>
      <c r="M16" s="9"/>
      <c r="N16" s="9">
        <f>SUM(D16:L16)</f>
        <v>872</v>
      </c>
      <c r="O16" s="3"/>
      <c r="P16" s="91" t="s">
        <v>39</v>
      </c>
      <c r="Q16" s="3"/>
      <c r="R16" s="9">
        <f>SUM(N16:P16)</f>
        <v>872</v>
      </c>
      <c r="S16" s="10"/>
    </row>
    <row r="17" spans="1:19" ht="21.75" customHeight="1">
      <c r="A17" s="3" t="s">
        <v>82</v>
      </c>
      <c r="D17" s="91" t="s">
        <v>39</v>
      </c>
      <c r="E17" s="26"/>
      <c r="F17" s="91" t="s">
        <v>39</v>
      </c>
      <c r="G17" s="91"/>
      <c r="H17" s="91" t="s">
        <v>39</v>
      </c>
      <c r="I17" s="9"/>
      <c r="J17" s="91" t="s">
        <v>39</v>
      </c>
      <c r="K17" s="9"/>
      <c r="L17" s="91">
        <f>+งบกำไรขาดทุนเบ็ดเสร็จ!G34</f>
        <v>2113</v>
      </c>
      <c r="M17" s="9"/>
      <c r="N17" s="9">
        <f>SUM(D17:L17)</f>
        <v>2113</v>
      </c>
      <c r="O17" s="3"/>
      <c r="P17" s="91" t="s">
        <v>39</v>
      </c>
      <c r="Q17" s="3"/>
      <c r="R17" s="9">
        <f>SUM(N17:P17)</f>
        <v>2113</v>
      </c>
      <c r="S17" s="10"/>
    </row>
    <row r="18" spans="1:19" ht="21.75" customHeight="1">
      <c r="A18" s="7" t="s">
        <v>142</v>
      </c>
      <c r="D18" s="136" t="s">
        <v>39</v>
      </c>
      <c r="E18" s="91"/>
      <c r="F18" s="136" t="s">
        <v>39</v>
      </c>
      <c r="G18" s="91"/>
      <c r="H18" s="136" t="s">
        <v>39</v>
      </c>
      <c r="I18" s="91"/>
      <c r="J18" s="136">
        <f>SUM(J16:J17)</f>
        <v>872</v>
      </c>
      <c r="K18" s="31"/>
      <c r="L18" s="136">
        <f>SUM(L16:L17)</f>
        <v>2113</v>
      </c>
      <c r="M18" s="31"/>
      <c r="N18" s="168">
        <f>SUM(N16:N17)</f>
        <v>2985</v>
      </c>
      <c r="O18" s="3"/>
      <c r="P18" s="168" t="s">
        <v>39</v>
      </c>
      <c r="Q18" s="3"/>
      <c r="R18" s="43">
        <f>SUM(N18:P18)</f>
        <v>2985</v>
      </c>
      <c r="S18" s="10"/>
    </row>
    <row r="19" spans="1:20" ht="21.75" customHeight="1" thickBot="1">
      <c r="A19" s="78" t="s">
        <v>144</v>
      </c>
      <c r="D19" s="175">
        <f>SUM(D14,,D18)</f>
        <v>1122298</v>
      </c>
      <c r="F19" s="175">
        <f>SUM(F14,,F18)</f>
        <v>208730</v>
      </c>
      <c r="G19" s="139"/>
      <c r="H19" s="175">
        <f>SUM(H14,,H18)</f>
        <v>13405</v>
      </c>
      <c r="I19" s="139"/>
      <c r="J19" s="175">
        <f>SUM(J14,,J18)</f>
        <v>-14428</v>
      </c>
      <c r="K19" s="139"/>
      <c r="L19" s="175">
        <f>SUM(L14,,L18)</f>
        <v>-2512</v>
      </c>
      <c r="N19" s="175">
        <f>SUM(N14,,N18)</f>
        <v>1327493</v>
      </c>
      <c r="P19" s="176" t="s">
        <v>39</v>
      </c>
      <c r="R19" s="46">
        <f>SUM(N19:P19)</f>
        <v>1327493</v>
      </c>
      <c r="S19" s="9"/>
      <c r="T19" s="79">
        <f>+R19-งบแสดงฐานะการเงิน!H78</f>
        <v>0</v>
      </c>
    </row>
    <row r="20" spans="1:20" ht="21.75" customHeight="1" thickTop="1">
      <c r="A20" s="78"/>
      <c r="D20" s="152"/>
      <c r="F20" s="152"/>
      <c r="G20" s="139"/>
      <c r="H20" s="152"/>
      <c r="I20" s="139"/>
      <c r="J20" s="152"/>
      <c r="K20" s="139"/>
      <c r="L20" s="152"/>
      <c r="N20" s="9"/>
      <c r="P20" s="91"/>
      <c r="R20" s="9"/>
      <c r="S20" s="9"/>
      <c r="T20" s="72"/>
    </row>
    <row r="21" spans="1:20" ht="21.75" customHeight="1">
      <c r="A21" s="78" t="s">
        <v>119</v>
      </c>
      <c r="D21" s="152">
        <v>1122298</v>
      </c>
      <c r="F21" s="152">
        <v>208730</v>
      </c>
      <c r="G21" s="139"/>
      <c r="H21" s="152">
        <v>13405</v>
      </c>
      <c r="I21" s="139"/>
      <c r="J21" s="152">
        <v>44310</v>
      </c>
      <c r="K21" s="139"/>
      <c r="L21" s="152">
        <v>-5310</v>
      </c>
      <c r="N21" s="9">
        <f>SUM(D21:L21)</f>
        <v>1383433</v>
      </c>
      <c r="P21" s="91" t="s">
        <v>39</v>
      </c>
      <c r="R21" s="9">
        <f>SUM(N21:P21)</f>
        <v>1383433</v>
      </c>
      <c r="S21" s="9"/>
      <c r="T21" s="72"/>
    </row>
    <row r="22" spans="1:20" ht="21.75" customHeight="1">
      <c r="A22" s="177" t="s">
        <v>115</v>
      </c>
      <c r="D22" s="179" t="s">
        <v>39</v>
      </c>
      <c r="F22" s="91" t="s">
        <v>39</v>
      </c>
      <c r="G22" s="139"/>
      <c r="H22" s="179" t="s">
        <v>39</v>
      </c>
      <c r="I22" s="139"/>
      <c r="J22" s="152">
        <v>-11603</v>
      </c>
      <c r="K22" s="139"/>
      <c r="L22" s="179" t="s">
        <v>39</v>
      </c>
      <c r="N22" s="58">
        <f>SUM(D22:L22)</f>
        <v>-11603</v>
      </c>
      <c r="P22" s="179" t="s">
        <v>39</v>
      </c>
      <c r="R22" s="9">
        <f>SUM(N22:P22)</f>
        <v>-11603</v>
      </c>
      <c r="S22" s="9"/>
      <c r="T22" s="72"/>
    </row>
    <row r="23" spans="1:20" ht="21.75" customHeight="1">
      <c r="A23" s="180" t="s">
        <v>116</v>
      </c>
      <c r="B23" s="181"/>
      <c r="D23" s="72">
        <f>SUM(D21:D22)</f>
        <v>1122298</v>
      </c>
      <c r="E23" s="3"/>
      <c r="F23" s="168">
        <f>SUM(F21:F22)</f>
        <v>208730</v>
      </c>
      <c r="G23" s="62"/>
      <c r="H23" s="91">
        <f>SUM(H21:H22)</f>
        <v>13405</v>
      </c>
      <c r="I23" s="3"/>
      <c r="J23" s="168">
        <f>SUM(J21:J22)</f>
        <v>32707</v>
      </c>
      <c r="K23" s="3"/>
      <c r="L23" s="168">
        <f>SUM(L21:L22)</f>
        <v>-5310</v>
      </c>
      <c r="M23" s="3"/>
      <c r="N23" s="168">
        <f>SUM(N21:N22)</f>
        <v>1371830</v>
      </c>
      <c r="O23" s="3"/>
      <c r="P23" s="168" t="s">
        <v>39</v>
      </c>
      <c r="Q23" s="3"/>
      <c r="R23" s="141">
        <f>SUM(N23:P23)</f>
        <v>1371830</v>
      </c>
      <c r="S23" s="9"/>
      <c r="T23" s="72"/>
    </row>
    <row r="24" spans="1:19" ht="21.75" customHeight="1">
      <c r="A24" s="7" t="s">
        <v>146</v>
      </c>
      <c r="D24" s="139"/>
      <c r="E24" s="26"/>
      <c r="F24" s="91"/>
      <c r="G24" s="91"/>
      <c r="H24" s="91"/>
      <c r="I24" s="9"/>
      <c r="J24" s="90"/>
      <c r="K24" s="9"/>
      <c r="L24" s="90"/>
      <c r="M24" s="9"/>
      <c r="N24" s="9"/>
      <c r="O24" s="3"/>
      <c r="P24" s="135"/>
      <c r="Q24" s="3"/>
      <c r="R24" s="10"/>
      <c r="S24" s="10"/>
    </row>
    <row r="25" spans="1:19" ht="21.75" customHeight="1">
      <c r="A25" s="3" t="s">
        <v>151</v>
      </c>
      <c r="D25" s="91" t="s">
        <v>39</v>
      </c>
      <c r="E25" s="26"/>
      <c r="F25" s="91" t="s">
        <v>39</v>
      </c>
      <c r="G25" s="91"/>
      <c r="H25" s="91" t="s">
        <v>39</v>
      </c>
      <c r="I25" s="9"/>
      <c r="J25" s="91">
        <f>+งบกำไรขาดทุนเบ็ดเสร็จ!I28</f>
        <v>-5049</v>
      </c>
      <c r="K25" s="9"/>
      <c r="L25" s="91" t="s">
        <v>39</v>
      </c>
      <c r="M25" s="9"/>
      <c r="N25" s="71">
        <f>SUM(D25:L25)</f>
        <v>-5049</v>
      </c>
      <c r="O25" s="3"/>
      <c r="P25" s="91" t="s">
        <v>39</v>
      </c>
      <c r="Q25" s="3"/>
      <c r="R25" s="10">
        <f>SUM(N25:Q25)</f>
        <v>-5049</v>
      </c>
      <c r="S25" s="10"/>
    </row>
    <row r="26" spans="1:19" ht="21.75" customHeight="1">
      <c r="A26" s="3" t="s">
        <v>82</v>
      </c>
      <c r="D26" s="91" t="s">
        <v>39</v>
      </c>
      <c r="E26" s="26"/>
      <c r="F26" s="91" t="s">
        <v>39</v>
      </c>
      <c r="G26" s="91"/>
      <c r="H26" s="91" t="s">
        <v>39</v>
      </c>
      <c r="I26" s="9"/>
      <c r="J26" s="127" t="s">
        <v>39</v>
      </c>
      <c r="K26" s="9"/>
      <c r="L26" s="90">
        <f>+งบกำไรขาดทุนเบ็ดเสร็จ!I35</f>
        <v>-943</v>
      </c>
      <c r="M26" s="9"/>
      <c r="N26" s="71">
        <f>SUM(D26:L26)</f>
        <v>-943</v>
      </c>
      <c r="O26" s="3"/>
      <c r="P26" s="91" t="s">
        <v>39</v>
      </c>
      <c r="Q26" s="3"/>
      <c r="R26" s="10">
        <f>SUM(N26:Q26)</f>
        <v>-943</v>
      </c>
      <c r="S26" s="10"/>
    </row>
    <row r="27" spans="1:20" ht="21.75" customHeight="1">
      <c r="A27" s="7" t="s">
        <v>142</v>
      </c>
      <c r="D27" s="136" t="s">
        <v>39</v>
      </c>
      <c r="E27" s="26"/>
      <c r="F27" s="136" t="s">
        <v>39</v>
      </c>
      <c r="G27" s="91"/>
      <c r="H27" s="136" t="s">
        <v>39</v>
      </c>
      <c r="I27" s="9"/>
      <c r="J27" s="136">
        <f>SUM(J25:J26)</f>
        <v>-5049</v>
      </c>
      <c r="K27" s="9"/>
      <c r="L27" s="136">
        <f>SUM(L25:L26)</f>
        <v>-943</v>
      </c>
      <c r="M27" s="9"/>
      <c r="N27" s="136">
        <f>SUM(N25:N26)</f>
        <v>-5992</v>
      </c>
      <c r="O27" s="3"/>
      <c r="P27" s="136" t="s">
        <v>39</v>
      </c>
      <c r="Q27" s="3"/>
      <c r="R27" s="136">
        <f>SUM(R25:R26)</f>
        <v>-5992</v>
      </c>
      <c r="S27" s="10"/>
      <c r="T27" s="142"/>
    </row>
    <row r="28" spans="1:20" ht="21.75" customHeight="1" thickBot="1">
      <c r="A28" s="78" t="s">
        <v>143</v>
      </c>
      <c r="B28" s="61"/>
      <c r="C28" s="61"/>
      <c r="D28" s="137">
        <f>SUM(D23,,D27)</f>
        <v>1122298</v>
      </c>
      <c r="E28" s="9"/>
      <c r="F28" s="137">
        <f>SUM(F23,,F27)</f>
        <v>208730</v>
      </c>
      <c r="G28" s="9"/>
      <c r="H28" s="137">
        <f>SUM(H23,,H27)</f>
        <v>13405</v>
      </c>
      <c r="I28" s="9"/>
      <c r="J28" s="137">
        <f>SUM(J23,,J27)</f>
        <v>27658</v>
      </c>
      <c r="K28" s="9"/>
      <c r="L28" s="137">
        <f>SUM(L23,,L27)</f>
        <v>-6253</v>
      </c>
      <c r="M28" s="9"/>
      <c r="N28" s="137">
        <f>SUM(N23,,N27)</f>
        <v>1365838</v>
      </c>
      <c r="O28" s="3"/>
      <c r="P28" s="201" t="s">
        <v>39</v>
      </c>
      <c r="Q28" s="3"/>
      <c r="R28" s="137">
        <f>SUM(R23,,R27)</f>
        <v>1365838</v>
      </c>
      <c r="S28" s="9"/>
      <c r="T28" s="79"/>
    </row>
    <row r="29" spans="1:19" ht="22.5" customHeight="1" thickTop="1">
      <c r="A29" s="3"/>
      <c r="B29" s="3"/>
      <c r="C29" s="3"/>
      <c r="D29" s="69"/>
      <c r="E29" s="1"/>
      <c r="F29" s="138"/>
      <c r="G29" s="138"/>
      <c r="H29" s="1"/>
      <c r="I29" s="1"/>
      <c r="J29" s="1"/>
      <c r="K29" s="1"/>
      <c r="L29" s="1"/>
      <c r="M29" s="1"/>
      <c r="N29" s="143"/>
      <c r="O29" s="3"/>
      <c r="P29" s="1"/>
      <c r="Q29" s="3"/>
      <c r="R29" s="1"/>
      <c r="S29" s="1"/>
    </row>
    <row r="30" spans="1:19" ht="24" customHeight="1">
      <c r="A30" s="60"/>
      <c r="B30" s="61"/>
      <c r="C30" s="61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3"/>
      <c r="P30" s="31"/>
      <c r="Q30" s="3"/>
      <c r="R30" s="9"/>
      <c r="S30" s="9"/>
    </row>
    <row r="33" spans="10:16" s="79" customFormat="1" ht="24.75" customHeight="1">
      <c r="J33" s="73"/>
      <c r="P33" s="146"/>
    </row>
    <row r="34" s="79" customFormat="1" ht="24.75" customHeight="1"/>
    <row r="35" s="79" customFormat="1" ht="24.75" customHeight="1">
      <c r="J35" s="73"/>
    </row>
    <row r="36" s="79" customFormat="1" ht="24.75" customHeight="1">
      <c r="J36" s="73"/>
    </row>
    <row r="37" s="79" customFormat="1" ht="24.75" customHeight="1"/>
    <row r="38" s="79" customFormat="1" ht="24.75" customHeight="1"/>
    <row r="39" s="79" customFormat="1" ht="24.75" customHeight="1"/>
    <row r="40" s="79" customFormat="1" ht="24.75" customHeight="1"/>
    <row r="41" s="79" customFormat="1" ht="24.75" customHeight="1"/>
    <row r="42" s="79" customFormat="1" ht="24.75" customHeight="1"/>
    <row r="87" ht="24.75" customHeight="1">
      <c r="F87" s="59" t="s">
        <v>55</v>
      </c>
    </row>
  </sheetData>
  <sheetProtection/>
  <mergeCells count="3">
    <mergeCell ref="D5:R5"/>
    <mergeCell ref="D6:R6"/>
    <mergeCell ref="H9:J9"/>
  </mergeCells>
  <printOptions/>
  <pageMargins left="0.7086614173228347" right="0.2755905511811024" top="0.5905511811023623" bottom="0.5905511811023623" header="0.3937007874015748" footer="0.3937007874015748"/>
  <pageSetup firstPageNumber="5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85" zoomScaleNormal="110" zoomScaleSheetLayoutView="85" zoomScalePageLayoutView="0" workbookViewId="0" topLeftCell="A1">
      <selection activeCell="F58" sqref="F58"/>
    </sheetView>
  </sheetViews>
  <sheetFormatPr defaultColWidth="6.140625" defaultRowHeight="22.5" customHeight="1"/>
  <cols>
    <col min="1" max="1" width="62.421875" style="59" customWidth="1"/>
    <col min="2" max="2" width="1.1484375" style="59" customWidth="1"/>
    <col min="3" max="3" width="20.7109375" style="59" customWidth="1"/>
    <col min="4" max="4" width="1.1484375" style="59" customWidth="1"/>
    <col min="5" max="5" width="20.7109375" style="59" customWidth="1"/>
    <col min="6" max="6" width="1.1484375" style="59" customWidth="1"/>
    <col min="7" max="7" width="20.7109375" style="59" customWidth="1"/>
    <col min="8" max="8" width="1.1484375" style="59" customWidth="1"/>
    <col min="9" max="9" width="20.7109375" style="59" customWidth="1"/>
    <col min="10" max="10" width="1.1484375" style="59" customWidth="1"/>
    <col min="11" max="11" width="30.57421875" style="59" customWidth="1"/>
    <col min="12" max="12" width="1.1484375" style="59" customWidth="1"/>
    <col min="13" max="13" width="20.7109375" style="59" customWidth="1"/>
    <col min="14" max="14" width="2.8515625" style="3" customWidth="1"/>
    <col min="15" max="15" width="14.8515625" style="59" bestFit="1" customWidth="1"/>
    <col min="16" max="16384" width="6.140625" style="59" customWidth="1"/>
  </cols>
  <sheetData>
    <row r="1" spans="1:14" s="67" customFormat="1" ht="24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39"/>
      <c r="K1" s="3"/>
      <c r="L1" s="3"/>
      <c r="M1" s="209" t="s">
        <v>135</v>
      </c>
      <c r="N1" s="52"/>
    </row>
    <row r="2" spans="1:14" s="67" customFormat="1" ht="24" customHeight="1">
      <c r="A2" s="66" t="s">
        <v>83</v>
      </c>
      <c r="B2" s="66"/>
      <c r="C2" s="66"/>
      <c r="D2" s="66"/>
      <c r="E2" s="66"/>
      <c r="F2" s="66"/>
      <c r="G2" s="66"/>
      <c r="H2" s="66"/>
      <c r="I2" s="66"/>
      <c r="J2" s="39"/>
      <c r="K2" s="3"/>
      <c r="L2" s="3"/>
      <c r="M2" s="209" t="s">
        <v>137</v>
      </c>
      <c r="N2" s="52"/>
    </row>
    <row r="3" spans="1:14" s="67" customFormat="1" ht="24" customHeight="1">
      <c r="A3" s="66" t="str">
        <f>ส่วนของผู้ถือหุ้นงบรวม!A3</f>
        <v>สำหรับงวดสามเดือนสิ้นสุดวันที่ 31 มีนาคม 2564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3" ht="7.5" customHeight="1">
      <c r="A4" s="61"/>
      <c r="B4" s="6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1.75" customHeight="1">
      <c r="A5" s="61"/>
      <c r="B5" s="61"/>
      <c r="C5" s="210" t="s">
        <v>139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</row>
    <row r="6" spans="1:14" ht="21.75" customHeight="1">
      <c r="A6" s="61"/>
      <c r="B6" s="61"/>
      <c r="C6" s="211" t="s">
        <v>65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1"/>
    </row>
    <row r="7" spans="1:14" ht="21.75" customHeight="1">
      <c r="A7" s="61"/>
      <c r="B7" s="61"/>
      <c r="C7" s="1"/>
      <c r="D7" s="1"/>
      <c r="E7" s="1"/>
      <c r="F7" s="1"/>
      <c r="G7" s="74"/>
      <c r="H7" s="74"/>
      <c r="I7" s="74"/>
      <c r="J7" s="1"/>
      <c r="K7" s="188" t="s">
        <v>57</v>
      </c>
      <c r="L7" s="68"/>
      <c r="M7" s="1"/>
      <c r="N7" s="1"/>
    </row>
    <row r="8" spans="1:14" ht="21.75" customHeight="1">
      <c r="A8" s="61"/>
      <c r="B8" s="61"/>
      <c r="C8" s="1"/>
      <c r="D8" s="1"/>
      <c r="E8" s="1"/>
      <c r="F8" s="1"/>
      <c r="G8" s="215"/>
      <c r="H8" s="215"/>
      <c r="I8" s="215"/>
      <c r="J8" s="1"/>
      <c r="K8" s="189" t="s">
        <v>19</v>
      </c>
      <c r="L8" s="3"/>
      <c r="M8" s="1"/>
      <c r="N8" s="1"/>
    </row>
    <row r="9" spans="1:14" ht="21.75" customHeight="1">
      <c r="A9" s="61"/>
      <c r="B9" s="61"/>
      <c r="C9" s="1"/>
      <c r="D9" s="1"/>
      <c r="E9" s="1"/>
      <c r="F9" s="1"/>
      <c r="G9" s="1"/>
      <c r="H9" s="1"/>
      <c r="I9" s="1"/>
      <c r="J9" s="1"/>
      <c r="K9" s="183" t="s">
        <v>82</v>
      </c>
      <c r="L9" s="1"/>
      <c r="M9" s="1"/>
      <c r="N9" s="1"/>
    </row>
    <row r="10" spans="1:14" ht="21.75" customHeight="1">
      <c r="A10" s="61"/>
      <c r="B10" s="61"/>
      <c r="C10" s="1"/>
      <c r="D10" s="1"/>
      <c r="E10" s="1"/>
      <c r="F10" s="1"/>
      <c r="G10" s="210" t="s">
        <v>103</v>
      </c>
      <c r="H10" s="210"/>
      <c r="I10" s="210"/>
      <c r="J10" s="1"/>
      <c r="K10" s="189" t="s">
        <v>117</v>
      </c>
      <c r="L10" s="1"/>
      <c r="M10" s="1"/>
      <c r="N10" s="1"/>
    </row>
    <row r="11" spans="1:14" ht="21.75" customHeight="1">
      <c r="A11" s="61"/>
      <c r="B11" s="61"/>
      <c r="C11" s="69" t="s">
        <v>68</v>
      </c>
      <c r="D11" s="1"/>
      <c r="E11" s="1"/>
      <c r="F11" s="1"/>
      <c r="G11" s="1" t="s">
        <v>84</v>
      </c>
      <c r="H11" s="1"/>
      <c r="I11" s="1"/>
      <c r="J11" s="1"/>
      <c r="K11" s="189" t="s">
        <v>118</v>
      </c>
      <c r="L11" s="1"/>
      <c r="M11" s="1" t="s">
        <v>61</v>
      </c>
      <c r="N11" s="1"/>
    </row>
    <row r="12" spans="1:14" ht="21.75" customHeight="1">
      <c r="A12" s="3"/>
      <c r="B12" s="3"/>
      <c r="C12" s="70" t="s">
        <v>69</v>
      </c>
      <c r="D12" s="1"/>
      <c r="E12" s="64" t="s">
        <v>44</v>
      </c>
      <c r="F12" s="1"/>
      <c r="G12" s="64" t="s">
        <v>85</v>
      </c>
      <c r="H12" s="1"/>
      <c r="I12" s="64" t="s">
        <v>42</v>
      </c>
      <c r="J12" s="1"/>
      <c r="K12" s="182" t="s">
        <v>82</v>
      </c>
      <c r="L12" s="1"/>
      <c r="M12" s="64" t="s">
        <v>19</v>
      </c>
      <c r="N12" s="1"/>
    </row>
    <row r="13" spans="1:14" ht="7.5" customHeight="1">
      <c r="A13" s="3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1.75" customHeight="1">
      <c r="A14" s="78" t="s">
        <v>145</v>
      </c>
      <c r="B14" s="3"/>
      <c r="C14" s="152">
        <v>1122298</v>
      </c>
      <c r="E14" s="152">
        <v>208730</v>
      </c>
      <c r="F14" s="1"/>
      <c r="G14" s="152">
        <v>13405</v>
      </c>
      <c r="H14" s="1"/>
      <c r="I14" s="9">
        <v>8276</v>
      </c>
      <c r="J14" s="1"/>
      <c r="K14" s="9">
        <v>-4625</v>
      </c>
      <c r="L14" s="1"/>
      <c r="M14" s="165">
        <f>SUM(C14:K14)</f>
        <v>1348084</v>
      </c>
      <c r="N14" s="1"/>
    </row>
    <row r="15" spans="1:14" ht="21.75" customHeight="1">
      <c r="A15" s="7" t="s">
        <v>146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.75" customHeight="1">
      <c r="A16" s="3" t="s">
        <v>158</v>
      </c>
      <c r="B16" s="3"/>
      <c r="C16" s="134" t="s">
        <v>39</v>
      </c>
      <c r="D16" s="1"/>
      <c r="E16" s="134" t="s">
        <v>39</v>
      </c>
      <c r="F16" s="1"/>
      <c r="G16" s="134" t="s">
        <v>39</v>
      </c>
      <c r="H16" s="1"/>
      <c r="I16" s="11">
        <f>+งบกำไรขาดทุนเบ็ดเสร็จ!K28</f>
        <v>3353</v>
      </c>
      <c r="J16" s="1"/>
      <c r="K16" s="11" t="s">
        <v>39</v>
      </c>
      <c r="L16" s="1"/>
      <c r="M16" s="9">
        <f>SUM(C16:K16)</f>
        <v>3353</v>
      </c>
      <c r="N16" s="1"/>
    </row>
    <row r="17" spans="1:14" ht="21.75" customHeight="1">
      <c r="A17" s="3" t="s">
        <v>82</v>
      </c>
      <c r="B17" s="3"/>
      <c r="C17" s="134" t="s">
        <v>39</v>
      </c>
      <c r="D17" s="1"/>
      <c r="E17" s="134" t="s">
        <v>39</v>
      </c>
      <c r="F17" s="1"/>
      <c r="G17" s="134" t="s">
        <v>39</v>
      </c>
      <c r="H17" s="1"/>
      <c r="I17" s="208" t="s">
        <v>39</v>
      </c>
      <c r="J17" s="1"/>
      <c r="K17" s="147">
        <f>+งบกำไรขาดทุนเบ็ดเสร็จ!K34</f>
        <v>2113</v>
      </c>
      <c r="L17" s="1"/>
      <c r="M17" s="9">
        <f>SUM(C17:K17)</f>
        <v>2113</v>
      </c>
      <c r="N17" s="1"/>
    </row>
    <row r="18" spans="1:14" ht="21.75" customHeight="1">
      <c r="A18" s="7" t="s">
        <v>142</v>
      </c>
      <c r="B18" s="3"/>
      <c r="C18" s="162" t="s">
        <v>39</v>
      </c>
      <c r="D18" s="127"/>
      <c r="E18" s="162" t="s">
        <v>39</v>
      </c>
      <c r="F18" s="127"/>
      <c r="G18" s="162" t="s">
        <v>39</v>
      </c>
      <c r="H18" s="1"/>
      <c r="I18" s="43">
        <f>SUM(I16:I17)</f>
        <v>3353</v>
      </c>
      <c r="J18" s="1"/>
      <c r="K18" s="43">
        <f>SUM(K16:K17)</f>
        <v>2113</v>
      </c>
      <c r="L18" s="1"/>
      <c r="M18" s="43">
        <f>SUM(M16:M17)</f>
        <v>5466</v>
      </c>
      <c r="N18" s="1"/>
    </row>
    <row r="19" spans="1:15" ht="21.75" customHeight="1" thickBot="1">
      <c r="A19" s="78" t="s">
        <v>144</v>
      </c>
      <c r="B19" s="3"/>
      <c r="C19" s="46">
        <f>SUM(C14,,C18)</f>
        <v>1122298</v>
      </c>
      <c r="D19" s="1"/>
      <c r="E19" s="46">
        <f>SUM(E14,,E18)</f>
        <v>208730</v>
      </c>
      <c r="F19" s="1"/>
      <c r="G19" s="46">
        <f>SUM(G14,,G18)</f>
        <v>13405</v>
      </c>
      <c r="H19" s="1"/>
      <c r="I19" s="46">
        <f>SUM(I14,,I18)</f>
        <v>11629</v>
      </c>
      <c r="J19" s="1"/>
      <c r="K19" s="46">
        <f>SUM(K14,,K18)</f>
        <v>-2512</v>
      </c>
      <c r="L19" s="1"/>
      <c r="M19" s="46">
        <f>SUM(M14,,M18)</f>
        <v>1353550</v>
      </c>
      <c r="N19" s="1"/>
      <c r="O19" s="79">
        <f>+M19-งบแสดงฐานะการเงิน!L78</f>
        <v>0</v>
      </c>
    </row>
    <row r="20" spans="1:15" ht="21.75" customHeight="1" thickTop="1">
      <c r="A20" s="78"/>
      <c r="B20" s="3"/>
      <c r="C20" s="9"/>
      <c r="D20" s="1"/>
      <c r="E20" s="9"/>
      <c r="F20" s="1"/>
      <c r="G20" s="9"/>
      <c r="H20" s="1"/>
      <c r="I20" s="9"/>
      <c r="J20" s="1"/>
      <c r="K20" s="9"/>
      <c r="L20" s="1"/>
      <c r="M20" s="9"/>
      <c r="N20" s="1"/>
      <c r="O20" s="72"/>
    </row>
    <row r="21" spans="1:15" ht="21.75" customHeight="1">
      <c r="A21" s="78" t="s">
        <v>119</v>
      </c>
      <c r="B21" s="3"/>
      <c r="C21" s="152">
        <v>1122298</v>
      </c>
      <c r="E21" s="152">
        <v>208730</v>
      </c>
      <c r="F21" s="1"/>
      <c r="G21" s="152">
        <v>13405</v>
      </c>
      <c r="H21" s="1"/>
      <c r="I21" s="9">
        <v>66464</v>
      </c>
      <c r="J21" s="1"/>
      <c r="K21" s="9">
        <v>-5311</v>
      </c>
      <c r="L21" s="1"/>
      <c r="M21" s="165">
        <f>SUM(C21:K21)</f>
        <v>1405586</v>
      </c>
      <c r="N21" s="1"/>
      <c r="O21" s="72"/>
    </row>
    <row r="22" spans="1:15" ht="21.75" customHeight="1">
      <c r="A22" s="177" t="s">
        <v>115</v>
      </c>
      <c r="C22" s="161" t="s">
        <v>39</v>
      </c>
      <c r="E22" s="161" t="s">
        <v>39</v>
      </c>
      <c r="F22" s="139"/>
      <c r="G22" s="161" t="s">
        <v>39</v>
      </c>
      <c r="H22" s="139"/>
      <c r="I22" s="178">
        <f>+ส่วนของผู้ถือหุ้นงบรวม!J22</f>
        <v>-11603</v>
      </c>
      <c r="J22" s="139"/>
      <c r="K22" s="161" t="s">
        <v>39</v>
      </c>
      <c r="M22" s="184">
        <f>SUM(C22:K22)</f>
        <v>-11603</v>
      </c>
      <c r="N22" s="59"/>
      <c r="O22" s="72"/>
    </row>
    <row r="23" spans="1:15" ht="21.75" customHeight="1">
      <c r="A23" s="180" t="s">
        <v>116</v>
      </c>
      <c r="C23" s="72">
        <f>SUM(C21:C22)</f>
        <v>1122298</v>
      </c>
      <c r="D23" s="3"/>
      <c r="E23" s="72">
        <f>SUM(E21:E22)</f>
        <v>208730</v>
      </c>
      <c r="F23" s="62"/>
      <c r="G23" s="72">
        <f>SUM(G21:G22)</f>
        <v>13405</v>
      </c>
      <c r="H23" s="3"/>
      <c r="I23" s="72">
        <f>SUM(I21:I22)</f>
        <v>54861</v>
      </c>
      <c r="J23" s="3"/>
      <c r="K23" s="72">
        <f>SUM(K21:K22)</f>
        <v>-5311</v>
      </c>
      <c r="L23" s="3"/>
      <c r="M23" s="72">
        <f>SUM(M21:M22)</f>
        <v>1393983</v>
      </c>
      <c r="O23" s="72"/>
    </row>
    <row r="24" spans="1:14" ht="21.75" customHeight="1">
      <c r="A24" s="7" t="s">
        <v>146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.75" customHeight="1">
      <c r="A25" s="3" t="s">
        <v>151</v>
      </c>
      <c r="B25" s="3"/>
      <c r="C25" s="134" t="s">
        <v>39</v>
      </c>
      <c r="D25" s="1"/>
      <c r="E25" s="134" t="s">
        <v>39</v>
      </c>
      <c r="F25" s="1"/>
      <c r="G25" s="134" t="s">
        <v>39</v>
      </c>
      <c r="H25" s="1"/>
      <c r="I25" s="167">
        <f>+งบกำไรขาดทุนเบ็ดเสร็จ!M28</f>
        <v>-3929</v>
      </c>
      <c r="J25" s="1"/>
      <c r="K25" s="134" t="s">
        <v>39</v>
      </c>
      <c r="L25" s="1"/>
      <c r="M25" s="71">
        <f>SUM(C25:K25)</f>
        <v>-3929</v>
      </c>
      <c r="N25" s="1"/>
    </row>
    <row r="26" spans="1:14" ht="21.75" customHeight="1">
      <c r="A26" s="3" t="s">
        <v>82</v>
      </c>
      <c r="B26" s="3"/>
      <c r="C26" s="134" t="s">
        <v>39</v>
      </c>
      <c r="D26" s="1"/>
      <c r="E26" s="134" t="s">
        <v>39</v>
      </c>
      <c r="F26" s="1"/>
      <c r="G26" s="134" t="s">
        <v>39</v>
      </c>
      <c r="H26" s="1"/>
      <c r="I26" s="127" t="s">
        <v>39</v>
      </c>
      <c r="J26" s="1"/>
      <c r="K26" s="167">
        <f>+งบกำไรขาดทุนเบ็ดเสร็จ!M35</f>
        <v>-943</v>
      </c>
      <c r="L26" s="1"/>
      <c r="M26" s="71">
        <f>SUM(C26:K26)</f>
        <v>-943</v>
      </c>
      <c r="N26" s="1"/>
    </row>
    <row r="27" spans="1:14" ht="21.75" customHeight="1">
      <c r="A27" s="7" t="s">
        <v>142</v>
      </c>
      <c r="B27" s="3"/>
      <c r="C27" s="162" t="s">
        <v>39</v>
      </c>
      <c r="D27" s="1"/>
      <c r="E27" s="162" t="s">
        <v>39</v>
      </c>
      <c r="F27" s="1"/>
      <c r="G27" s="162" t="s">
        <v>39</v>
      </c>
      <c r="H27" s="1"/>
      <c r="I27" s="166">
        <f>SUM(I25:I26)</f>
        <v>-3929</v>
      </c>
      <c r="J27" s="1"/>
      <c r="K27" s="166">
        <f>SUM(K25:K26)</f>
        <v>-943</v>
      </c>
      <c r="L27" s="1"/>
      <c r="M27" s="166">
        <f>SUM(M25:M26)</f>
        <v>-4872</v>
      </c>
      <c r="N27" s="1"/>
    </row>
    <row r="28" spans="1:15" ht="21.75" customHeight="1" thickBot="1">
      <c r="A28" s="78" t="s">
        <v>143</v>
      </c>
      <c r="B28" s="3"/>
      <c r="C28" s="46">
        <f>SUM(C21,C27)</f>
        <v>1122298</v>
      </c>
      <c r="D28" s="1"/>
      <c r="E28" s="46">
        <f>SUM(E21,E27)</f>
        <v>208730</v>
      </c>
      <c r="F28" s="1"/>
      <c r="G28" s="46">
        <f>SUM(G21,G27)</f>
        <v>13405</v>
      </c>
      <c r="H28" s="1"/>
      <c r="I28" s="46">
        <f>SUM(I23,I27)</f>
        <v>50932</v>
      </c>
      <c r="J28" s="1"/>
      <c r="K28" s="46">
        <f>SUM(K21,K27)</f>
        <v>-6254</v>
      </c>
      <c r="L28" s="1"/>
      <c r="M28" s="46">
        <f>SUM(M23,M27)</f>
        <v>1389111</v>
      </c>
      <c r="N28" s="1"/>
      <c r="O28" s="79"/>
    </row>
    <row r="29" spans="1:14" ht="22.5" customHeight="1" thickTop="1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43"/>
      <c r="N29" s="1"/>
    </row>
    <row r="30" spans="1:14" ht="22.5" customHeight="1">
      <c r="A30" s="60"/>
      <c r="B30" s="60"/>
      <c r="C30" s="9"/>
      <c r="D30" s="9"/>
      <c r="E30" s="9"/>
      <c r="F30" s="9"/>
      <c r="G30" s="9"/>
      <c r="H30" s="9"/>
      <c r="I30" s="9"/>
      <c r="J30" s="9"/>
      <c r="K30" s="62"/>
      <c r="L30" s="3"/>
      <c r="M30" s="9"/>
      <c r="N30" s="9"/>
    </row>
    <row r="31" spans="1:14" ht="22.5" customHeight="1">
      <c r="A31" s="60"/>
      <c r="B31" s="60"/>
      <c r="C31" s="9"/>
      <c r="D31" s="31"/>
      <c r="E31" s="9"/>
      <c r="F31" s="31"/>
      <c r="G31" s="9"/>
      <c r="H31" s="31"/>
      <c r="I31" s="9"/>
      <c r="J31" s="31"/>
      <c r="K31" s="9"/>
      <c r="L31" s="9"/>
      <c r="M31" s="9"/>
      <c r="N31" s="9"/>
    </row>
    <row r="32" spans="1:14" ht="22.5" customHeight="1">
      <c r="A32" s="61"/>
      <c r="B32" s="61"/>
      <c r="C32" s="9"/>
      <c r="D32" s="9"/>
      <c r="E32" s="9"/>
      <c r="F32" s="9"/>
      <c r="G32" s="26"/>
      <c r="H32" s="9"/>
      <c r="I32" s="9"/>
      <c r="J32" s="9"/>
      <c r="M32" s="9"/>
      <c r="N32" s="9"/>
    </row>
    <row r="33" spans="1:14" ht="22.5" customHeight="1">
      <c r="A33" s="61"/>
      <c r="B33" s="61"/>
      <c r="C33" s="9"/>
      <c r="D33" s="9"/>
      <c r="E33" s="9"/>
      <c r="F33" s="9"/>
      <c r="G33" s="34"/>
      <c r="H33" s="9"/>
      <c r="I33" s="9"/>
      <c r="J33" s="9"/>
      <c r="M33" s="9"/>
      <c r="N33" s="9"/>
    </row>
    <row r="83" ht="22.5" customHeight="1">
      <c r="D83" s="59" t="s">
        <v>55</v>
      </c>
    </row>
  </sheetData>
  <sheetProtection/>
  <mergeCells count="4">
    <mergeCell ref="C5:M5"/>
    <mergeCell ref="C6:M6"/>
    <mergeCell ref="G8:I8"/>
    <mergeCell ref="G10:I10"/>
  </mergeCells>
  <printOptions/>
  <pageMargins left="0.7086614173228347" right="0.2755905511811024" top="0.5905511811023623" bottom="0.5511811023622047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Normal="120" zoomScaleSheetLayoutView="100" zoomScalePageLayoutView="0" workbookViewId="0" topLeftCell="A1">
      <selection activeCell="F58" sqref="F58"/>
    </sheetView>
  </sheetViews>
  <sheetFormatPr defaultColWidth="6.140625" defaultRowHeight="21.75" customHeight="1"/>
  <cols>
    <col min="1" max="2" width="1.8515625" style="3" customWidth="1"/>
    <col min="3" max="4" width="3.140625" style="14" customWidth="1"/>
    <col min="5" max="5" width="51.140625" style="14" customWidth="1"/>
    <col min="6" max="6" width="1.421875" style="3" customWidth="1"/>
    <col min="7" max="7" width="16.57421875" style="53" customWidth="1"/>
    <col min="8" max="8" width="1.421875" style="3" customWidth="1"/>
    <col min="9" max="9" width="16.57421875" style="3" customWidth="1"/>
    <col min="10" max="10" width="1.421875" style="3" customWidth="1"/>
    <col min="11" max="11" width="16.57421875" style="10" customWidth="1"/>
    <col min="12" max="12" width="1.421875" style="3" customWidth="1"/>
    <col min="13" max="13" width="16.57421875" style="3" customWidth="1"/>
    <col min="14" max="14" width="1.8515625" style="3" customWidth="1"/>
    <col min="15" max="16" width="7.140625" style="3" customWidth="1"/>
    <col min="17" max="17" width="6.7109375" style="3" customWidth="1"/>
    <col min="18" max="18" width="8.140625" style="3" customWidth="1"/>
    <col min="19" max="16384" width="6.140625" style="3" customWidth="1"/>
  </cols>
  <sheetData>
    <row r="1" spans="1:16" s="39" customFormat="1" ht="21.75" customHeight="1">
      <c r="A1" s="38" t="s">
        <v>0</v>
      </c>
      <c r="B1" s="38"/>
      <c r="C1" s="38"/>
      <c r="D1" s="38"/>
      <c r="E1" s="38"/>
      <c r="F1" s="38"/>
      <c r="G1" s="38"/>
      <c r="H1" s="38"/>
      <c r="K1" s="214" t="s">
        <v>135</v>
      </c>
      <c r="L1" s="214"/>
      <c r="M1" s="214"/>
      <c r="N1" s="49"/>
      <c r="O1" s="49"/>
      <c r="P1" s="49"/>
    </row>
    <row r="2" spans="1:14" s="39" customFormat="1" ht="21.75" customHeight="1">
      <c r="A2" s="38" t="s">
        <v>28</v>
      </c>
      <c r="B2" s="38"/>
      <c r="C2" s="38"/>
      <c r="D2" s="38"/>
      <c r="E2" s="38"/>
      <c r="F2" s="38"/>
      <c r="G2" s="38"/>
      <c r="H2" s="38"/>
      <c r="K2" s="138"/>
      <c r="L2" s="138"/>
      <c r="M2" s="209" t="s">
        <v>137</v>
      </c>
      <c r="N2" s="52"/>
    </row>
    <row r="3" spans="1:13" s="39" customFormat="1" ht="21.75" customHeight="1">
      <c r="A3" s="148" t="s">
        <v>141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7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3:13" ht="21" customHeight="1">
      <c r="C5" s="84"/>
      <c r="D5" s="84"/>
      <c r="E5" s="84"/>
      <c r="G5" s="210" t="s">
        <v>139</v>
      </c>
      <c r="H5" s="210"/>
      <c r="I5" s="210"/>
      <c r="J5" s="210"/>
      <c r="K5" s="210"/>
      <c r="L5" s="210"/>
      <c r="M5" s="210"/>
    </row>
    <row r="6" spans="3:13" ht="21" customHeight="1">
      <c r="C6" s="84"/>
      <c r="D6" s="84"/>
      <c r="E6" s="84"/>
      <c r="G6" s="211" t="s">
        <v>1</v>
      </c>
      <c r="H6" s="211"/>
      <c r="I6" s="211"/>
      <c r="J6" s="85"/>
      <c r="K6" s="211" t="s">
        <v>65</v>
      </c>
      <c r="L6" s="211"/>
      <c r="M6" s="211"/>
    </row>
    <row r="7" spans="3:13" ht="21" customHeight="1">
      <c r="C7" s="84"/>
      <c r="D7" s="84"/>
      <c r="E7" s="84"/>
      <c r="G7" s="89">
        <v>2564</v>
      </c>
      <c r="H7" s="1"/>
      <c r="I7" s="89">
        <v>2563</v>
      </c>
      <c r="J7" s="85"/>
      <c r="K7" s="89">
        <v>2564</v>
      </c>
      <c r="L7" s="1"/>
      <c r="M7" s="89">
        <v>2563</v>
      </c>
    </row>
    <row r="8" spans="1:13" ht="21" customHeight="1">
      <c r="A8" s="86" t="s">
        <v>29</v>
      </c>
      <c r="C8" s="84"/>
      <c r="D8" s="84"/>
      <c r="E8" s="84"/>
      <c r="G8" s="55"/>
      <c r="I8" s="55"/>
      <c r="J8" s="85"/>
      <c r="K8" s="1"/>
      <c r="L8" s="1"/>
      <c r="M8" s="1"/>
    </row>
    <row r="9" spans="1:13" ht="21" customHeight="1">
      <c r="A9" s="15" t="s">
        <v>156</v>
      </c>
      <c r="F9" s="85"/>
      <c r="G9" s="12">
        <f>+งบกำไรขาดทุนเบ็ดเสร็จ!G26</f>
        <v>776</v>
      </c>
      <c r="H9" s="12"/>
      <c r="I9" s="12">
        <f>+งบกำไรขาดทุนเบ็ดเสร็จ!I26</f>
        <v>-4874</v>
      </c>
      <c r="J9" s="12"/>
      <c r="K9" s="12">
        <f>+งบกำไรขาดทุนเบ็ดเสร็จ!K26</f>
        <v>3289</v>
      </c>
      <c r="L9" s="12"/>
      <c r="M9" s="12">
        <f>+งบกำไรขาดทุนเบ็ดเสร็จ!M26</f>
        <v>-3751</v>
      </c>
    </row>
    <row r="10" spans="1:13" ht="21" customHeight="1">
      <c r="A10" s="56" t="s">
        <v>43</v>
      </c>
      <c r="F10" s="85"/>
      <c r="G10" s="12"/>
      <c r="H10" s="12"/>
      <c r="I10" s="12"/>
      <c r="J10" s="12"/>
      <c r="K10" s="12"/>
      <c r="L10" s="10"/>
      <c r="M10" s="12"/>
    </row>
    <row r="11" spans="1:15" ht="21" customHeight="1">
      <c r="A11" s="20" t="s">
        <v>30</v>
      </c>
      <c r="F11" s="85"/>
      <c r="G11" s="34">
        <v>10132</v>
      </c>
      <c r="H11" s="12"/>
      <c r="I11" s="34">
        <v>9710</v>
      </c>
      <c r="J11" s="12"/>
      <c r="K11" s="12">
        <v>7979</v>
      </c>
      <c r="L11" s="10"/>
      <c r="M11" s="12">
        <v>8156</v>
      </c>
      <c r="O11" s="149"/>
    </row>
    <row r="12" spans="1:15" ht="21" customHeight="1">
      <c r="A12" s="20" t="s">
        <v>170</v>
      </c>
      <c r="F12" s="85"/>
      <c r="G12" s="34">
        <v>225</v>
      </c>
      <c r="H12" s="34"/>
      <c r="I12" s="34">
        <v>-76</v>
      </c>
      <c r="J12" s="9"/>
      <c r="K12" s="9">
        <v>225</v>
      </c>
      <c r="L12" s="62"/>
      <c r="M12" s="9">
        <v>-76</v>
      </c>
      <c r="O12" s="149"/>
    </row>
    <row r="13" spans="1:15" ht="21" customHeight="1">
      <c r="A13" s="20" t="s">
        <v>154</v>
      </c>
      <c r="F13" s="85"/>
      <c r="G13" s="34">
        <v>245</v>
      </c>
      <c r="H13" s="34"/>
      <c r="I13" s="28" t="s">
        <v>39</v>
      </c>
      <c r="J13" s="9"/>
      <c r="K13" s="28" t="s">
        <v>39</v>
      </c>
      <c r="L13" s="62"/>
      <c r="M13" s="28" t="s">
        <v>39</v>
      </c>
      <c r="O13" s="149"/>
    </row>
    <row r="14" spans="1:15" ht="21" customHeight="1">
      <c r="A14" s="163" t="s">
        <v>96</v>
      </c>
      <c r="F14" s="85"/>
      <c r="G14" s="34">
        <v>328</v>
      </c>
      <c r="H14" s="12"/>
      <c r="I14" s="34">
        <v>114</v>
      </c>
      <c r="J14" s="12"/>
      <c r="K14" s="28" t="s">
        <v>39</v>
      </c>
      <c r="L14" s="10"/>
      <c r="M14" s="28" t="s">
        <v>39</v>
      </c>
      <c r="O14" s="149"/>
    </row>
    <row r="15" spans="1:15" ht="21" customHeight="1">
      <c r="A15" s="149" t="s">
        <v>147</v>
      </c>
      <c r="F15" s="85"/>
      <c r="G15" s="28" t="s">
        <v>39</v>
      </c>
      <c r="H15" s="12"/>
      <c r="I15" s="28">
        <v>-248</v>
      </c>
      <c r="J15" s="12"/>
      <c r="K15" s="28" t="s">
        <v>39</v>
      </c>
      <c r="L15" s="10"/>
      <c r="M15" s="28">
        <v>-248</v>
      </c>
      <c r="O15" s="149"/>
    </row>
    <row r="16" spans="1:15" ht="21" customHeight="1">
      <c r="A16" s="138" t="s">
        <v>148</v>
      </c>
      <c r="F16" s="85"/>
      <c r="G16" s="28" t="s">
        <v>39</v>
      </c>
      <c r="H16" s="12"/>
      <c r="I16" s="28">
        <v>101</v>
      </c>
      <c r="J16" s="12"/>
      <c r="K16" s="28" t="s">
        <v>39</v>
      </c>
      <c r="L16" s="10"/>
      <c r="M16" s="28">
        <v>101</v>
      </c>
      <c r="O16" s="149"/>
    </row>
    <row r="17" spans="1:15" ht="21" customHeight="1">
      <c r="A17" s="150" t="s">
        <v>86</v>
      </c>
      <c r="F17" s="85"/>
      <c r="G17" s="90">
        <v>156</v>
      </c>
      <c r="H17" s="34"/>
      <c r="I17" s="90">
        <v>224</v>
      </c>
      <c r="J17" s="9"/>
      <c r="K17" s="9">
        <v>148</v>
      </c>
      <c r="L17" s="34"/>
      <c r="M17" s="9">
        <v>213</v>
      </c>
      <c r="O17" s="149"/>
    </row>
    <row r="18" spans="1:15" ht="21" customHeight="1">
      <c r="A18" s="20" t="s">
        <v>35</v>
      </c>
      <c r="F18" s="85"/>
      <c r="G18" s="34">
        <v>-74</v>
      </c>
      <c r="H18" s="34"/>
      <c r="I18" s="34">
        <v>-151</v>
      </c>
      <c r="J18" s="9"/>
      <c r="K18" s="9">
        <v>-20</v>
      </c>
      <c r="L18" s="62"/>
      <c r="M18" s="9">
        <v>-59</v>
      </c>
      <c r="O18" s="149"/>
    </row>
    <row r="19" spans="1:15" ht="21" customHeight="1">
      <c r="A19" s="20" t="s">
        <v>47</v>
      </c>
      <c r="F19" s="85"/>
      <c r="G19" s="156">
        <v>1202</v>
      </c>
      <c r="H19" s="12"/>
      <c r="I19" s="156">
        <v>1742</v>
      </c>
      <c r="J19" s="12"/>
      <c r="K19" s="156">
        <v>1200</v>
      </c>
      <c r="L19" s="10"/>
      <c r="M19" s="156">
        <v>1741</v>
      </c>
      <c r="O19" s="149"/>
    </row>
    <row r="20" spans="1:13" ht="21" customHeight="1">
      <c r="A20" s="15" t="s">
        <v>91</v>
      </c>
      <c r="F20" s="85"/>
      <c r="G20" s="11">
        <f>SUM(G9:G19)</f>
        <v>12990</v>
      </c>
      <c r="H20" s="11"/>
      <c r="I20" s="11">
        <f>SUM(I9:I19)</f>
        <v>6542</v>
      </c>
      <c r="J20" s="11"/>
      <c r="K20" s="11">
        <f>SUM(K9:K19)</f>
        <v>12821</v>
      </c>
      <c r="L20" s="11"/>
      <c r="M20" s="11">
        <f>SUM(M9:M19)</f>
        <v>6077</v>
      </c>
    </row>
    <row r="21" spans="1:13" ht="21" customHeight="1">
      <c r="A21" s="86" t="s">
        <v>31</v>
      </c>
      <c r="F21" s="85"/>
      <c r="G21" s="28"/>
      <c r="H21" s="12"/>
      <c r="I21" s="12"/>
      <c r="J21" s="12"/>
      <c r="K21" s="11"/>
      <c r="L21" s="10"/>
      <c r="M21" s="10"/>
    </row>
    <row r="22" spans="1:13" ht="21" customHeight="1">
      <c r="A22" s="20" t="s">
        <v>62</v>
      </c>
      <c r="F22" s="85"/>
      <c r="G22" s="9">
        <v>2911</v>
      </c>
      <c r="H22" s="34"/>
      <c r="I22" s="9">
        <v>5784</v>
      </c>
      <c r="J22" s="9"/>
      <c r="K22" s="9">
        <v>3057</v>
      </c>
      <c r="L22" s="62"/>
      <c r="M22" s="9">
        <v>6194</v>
      </c>
    </row>
    <row r="23" spans="1:13" ht="21" customHeight="1">
      <c r="A23" s="20" t="s">
        <v>24</v>
      </c>
      <c r="F23" s="85"/>
      <c r="G23" s="90" t="s">
        <v>39</v>
      </c>
      <c r="H23" s="34"/>
      <c r="I23" s="34">
        <v>824</v>
      </c>
      <c r="J23" s="9"/>
      <c r="K23" s="90" t="s">
        <v>39</v>
      </c>
      <c r="L23" s="62"/>
      <c r="M23" s="90" t="s">
        <v>39</v>
      </c>
    </row>
    <row r="24" spans="1:13" ht="21" customHeight="1">
      <c r="A24" s="20" t="s">
        <v>102</v>
      </c>
      <c r="F24" s="85"/>
      <c r="G24" s="90">
        <v>-1344</v>
      </c>
      <c r="H24" s="34"/>
      <c r="I24" s="90">
        <v>362</v>
      </c>
      <c r="J24" s="9"/>
      <c r="K24" s="34">
        <v>-114</v>
      </c>
      <c r="L24" s="62"/>
      <c r="M24" s="34">
        <v>362</v>
      </c>
    </row>
    <row r="25" spans="1:13" ht="21" customHeight="1">
      <c r="A25" s="149" t="s">
        <v>75</v>
      </c>
      <c r="F25" s="85"/>
      <c r="G25" s="90">
        <v>-369</v>
      </c>
      <c r="H25" s="34"/>
      <c r="I25" s="90">
        <v>-235</v>
      </c>
      <c r="J25" s="9"/>
      <c r="K25" s="28" t="s">
        <v>39</v>
      </c>
      <c r="L25" s="62"/>
      <c r="M25" s="28" t="s">
        <v>39</v>
      </c>
    </row>
    <row r="26" spans="1:13" ht="21" customHeight="1">
      <c r="A26" s="20" t="s">
        <v>10</v>
      </c>
      <c r="F26" s="85"/>
      <c r="G26" s="34">
        <v>-128</v>
      </c>
      <c r="H26" s="34"/>
      <c r="I26" s="34">
        <v>-17</v>
      </c>
      <c r="J26" s="90"/>
      <c r="K26" s="90">
        <v>-273</v>
      </c>
      <c r="L26" s="90"/>
      <c r="M26" s="90">
        <v>-17</v>
      </c>
    </row>
    <row r="27" spans="1:12" ht="21" customHeight="1">
      <c r="A27" s="86" t="s">
        <v>32</v>
      </c>
      <c r="F27" s="85"/>
      <c r="G27" s="28"/>
      <c r="H27" s="12"/>
      <c r="I27" s="28"/>
      <c r="J27" s="12"/>
      <c r="K27" s="1"/>
      <c r="L27" s="10"/>
    </row>
    <row r="28" spans="1:13" ht="21" customHeight="1">
      <c r="A28" s="29" t="s">
        <v>74</v>
      </c>
      <c r="B28" s="87"/>
      <c r="E28" s="3"/>
      <c r="F28" s="85"/>
      <c r="G28" s="155">
        <v>5995</v>
      </c>
      <c r="H28" s="23"/>
      <c r="I28" s="155">
        <v>-6084</v>
      </c>
      <c r="J28" s="23"/>
      <c r="K28" s="155">
        <v>-2583</v>
      </c>
      <c r="L28" s="23"/>
      <c r="M28" s="155">
        <v>-5697</v>
      </c>
    </row>
    <row r="29" spans="1:13" ht="21" customHeight="1">
      <c r="A29" s="86" t="s">
        <v>100</v>
      </c>
      <c r="B29" s="87"/>
      <c r="E29" s="3"/>
      <c r="F29" s="85"/>
      <c r="G29" s="12">
        <f>SUM(G20:G28)</f>
        <v>20055</v>
      </c>
      <c r="H29" s="12"/>
      <c r="I29" s="12">
        <f>SUM(I20:I28)</f>
        <v>7176</v>
      </c>
      <c r="J29" s="12"/>
      <c r="K29" s="12">
        <f>SUM(K20:K28)</f>
        <v>12908</v>
      </c>
      <c r="L29" s="10"/>
      <c r="M29" s="12">
        <f>SUM(M20:M28)</f>
        <v>6919</v>
      </c>
    </row>
    <row r="30" spans="1:13" s="39" customFormat="1" ht="21" customHeight="1">
      <c r="A30" s="23" t="s">
        <v>36</v>
      </c>
      <c r="B30" s="3"/>
      <c r="C30" s="14"/>
      <c r="D30" s="14"/>
      <c r="E30" s="14"/>
      <c r="F30" s="85"/>
      <c r="G30" s="34">
        <v>-472</v>
      </c>
      <c r="H30" s="34"/>
      <c r="I30" s="34">
        <v>-901</v>
      </c>
      <c r="J30" s="34"/>
      <c r="K30" s="90">
        <v>-472</v>
      </c>
      <c r="L30" s="34"/>
      <c r="M30" s="90">
        <v>-901</v>
      </c>
    </row>
    <row r="31" spans="1:13" s="39" customFormat="1" ht="21" customHeight="1">
      <c r="A31" s="20" t="s">
        <v>71</v>
      </c>
      <c r="B31" s="3"/>
      <c r="C31" s="14"/>
      <c r="D31" s="14"/>
      <c r="E31" s="14"/>
      <c r="F31" s="85"/>
      <c r="G31" s="34">
        <v>-1527</v>
      </c>
      <c r="H31" s="34"/>
      <c r="I31" s="34">
        <v>-1971</v>
      </c>
      <c r="J31" s="9"/>
      <c r="K31" s="34">
        <v>-1449</v>
      </c>
      <c r="L31" s="62"/>
      <c r="M31" s="34">
        <v>-1943</v>
      </c>
    </row>
    <row r="32" spans="1:13" ht="21" customHeight="1">
      <c r="A32" s="86" t="s">
        <v>98</v>
      </c>
      <c r="D32" s="88"/>
      <c r="E32" s="88"/>
      <c r="F32" s="85"/>
      <c r="G32" s="51">
        <f>SUM(G29:G31)</f>
        <v>18056</v>
      </c>
      <c r="H32" s="10"/>
      <c r="I32" s="51">
        <f>SUM(I29:I31)</f>
        <v>4304</v>
      </c>
      <c r="J32" s="10"/>
      <c r="K32" s="51">
        <f>SUM(K29:K31)</f>
        <v>10987</v>
      </c>
      <c r="L32" s="10"/>
      <c r="M32" s="51">
        <f>SUM(M29:M31)</f>
        <v>4075</v>
      </c>
    </row>
    <row r="33" spans="1:13" ht="21.75" customHeight="1">
      <c r="A33" s="38" t="s">
        <v>0</v>
      </c>
      <c r="B33" s="38"/>
      <c r="C33" s="38"/>
      <c r="D33" s="38"/>
      <c r="E33" s="38"/>
      <c r="F33" s="38"/>
      <c r="G33" s="38"/>
      <c r="H33" s="38"/>
      <c r="I33" s="39"/>
      <c r="J33" s="39"/>
      <c r="K33" s="214" t="s">
        <v>135</v>
      </c>
      <c r="L33" s="214"/>
      <c r="M33" s="214"/>
    </row>
    <row r="34" spans="1:13" ht="21.75" customHeight="1">
      <c r="A34" s="38" t="s">
        <v>45</v>
      </c>
      <c r="B34" s="38"/>
      <c r="C34" s="38"/>
      <c r="D34" s="38"/>
      <c r="E34" s="38"/>
      <c r="F34" s="38"/>
      <c r="G34" s="38"/>
      <c r="H34" s="38"/>
      <c r="I34" s="39"/>
      <c r="J34" s="39"/>
      <c r="K34" s="138"/>
      <c r="L34" s="138"/>
      <c r="M34" s="209" t="s">
        <v>137</v>
      </c>
    </row>
    <row r="35" spans="1:13" ht="21.75" customHeight="1">
      <c r="A35" s="148" t="s">
        <v>141</v>
      </c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52"/>
    </row>
    <row r="36" spans="1:13" ht="7.5" customHeight="1">
      <c r="A36" s="83"/>
      <c r="B36" s="38"/>
      <c r="C36" s="38"/>
      <c r="D36" s="38"/>
      <c r="E36" s="38"/>
      <c r="F36" s="38"/>
      <c r="G36" s="38"/>
      <c r="H36" s="38"/>
      <c r="I36" s="39"/>
      <c r="J36" s="39"/>
      <c r="K36" s="39"/>
      <c r="L36" s="39"/>
      <c r="M36" s="52"/>
    </row>
    <row r="37" spans="3:13" ht="21" customHeight="1">
      <c r="C37" s="84"/>
      <c r="D37" s="84"/>
      <c r="E37" s="84"/>
      <c r="G37" s="210" t="s">
        <v>149</v>
      </c>
      <c r="H37" s="210"/>
      <c r="I37" s="210"/>
      <c r="J37" s="210"/>
      <c r="K37" s="210"/>
      <c r="L37" s="210"/>
      <c r="M37" s="210"/>
    </row>
    <row r="38" spans="3:13" ht="21" customHeight="1">
      <c r="C38" s="84"/>
      <c r="D38" s="84"/>
      <c r="E38" s="84"/>
      <c r="G38" s="211" t="s">
        <v>1</v>
      </c>
      <c r="H38" s="211"/>
      <c r="I38" s="211"/>
      <c r="J38" s="85"/>
      <c r="K38" s="211" t="s">
        <v>65</v>
      </c>
      <c r="L38" s="211"/>
      <c r="M38" s="211"/>
    </row>
    <row r="39" spans="3:13" ht="21" customHeight="1">
      <c r="C39" s="84"/>
      <c r="D39" s="84"/>
      <c r="E39" s="84"/>
      <c r="G39" s="89">
        <v>2564</v>
      </c>
      <c r="H39" s="1"/>
      <c r="I39" s="89">
        <v>2563</v>
      </c>
      <c r="J39" s="85"/>
      <c r="K39" s="89">
        <v>2564</v>
      </c>
      <c r="L39" s="1"/>
      <c r="M39" s="89">
        <v>2563</v>
      </c>
    </row>
    <row r="40" spans="1:13" ht="21" customHeight="1">
      <c r="A40" s="86" t="s">
        <v>33</v>
      </c>
      <c r="D40" s="88"/>
      <c r="E40" s="88"/>
      <c r="F40" s="85"/>
      <c r="H40" s="85"/>
      <c r="I40" s="53"/>
      <c r="J40" s="9"/>
      <c r="K40" s="9"/>
      <c r="L40" s="62"/>
      <c r="M40" s="9"/>
    </row>
    <row r="41" spans="1:15" ht="21" customHeight="1">
      <c r="A41" s="149" t="s">
        <v>132</v>
      </c>
      <c r="C41" s="3"/>
      <c r="D41" s="3"/>
      <c r="E41" s="3"/>
      <c r="G41" s="28" t="s">
        <v>39</v>
      </c>
      <c r="I41" s="28">
        <v>248</v>
      </c>
      <c r="K41" s="28" t="s">
        <v>39</v>
      </c>
      <c r="M41" s="28">
        <v>248</v>
      </c>
      <c r="O41" s="54"/>
    </row>
    <row r="42" spans="1:15" ht="21" customHeight="1">
      <c r="A42" s="3" t="s">
        <v>150</v>
      </c>
      <c r="C42" s="3"/>
      <c r="D42" s="3"/>
      <c r="E42" s="3"/>
      <c r="G42" s="28" t="s">
        <v>39</v>
      </c>
      <c r="I42" s="28">
        <v>-5060</v>
      </c>
      <c r="K42" s="28" t="s">
        <v>39</v>
      </c>
      <c r="M42" s="28" t="s">
        <v>39</v>
      </c>
      <c r="O42" s="54"/>
    </row>
    <row r="43" spans="1:13" ht="21" customHeight="1">
      <c r="A43" s="20" t="s">
        <v>167</v>
      </c>
      <c r="G43" s="9">
        <v>-4247</v>
      </c>
      <c r="H43" s="23"/>
      <c r="I43" s="9">
        <v>-146</v>
      </c>
      <c r="J43" s="9"/>
      <c r="K43" s="28">
        <v>-4247</v>
      </c>
      <c r="L43" s="90"/>
      <c r="M43" s="28">
        <v>-146</v>
      </c>
    </row>
    <row r="44" spans="1:13" ht="21" customHeight="1">
      <c r="A44" s="149" t="s">
        <v>87</v>
      </c>
      <c r="C44" s="3"/>
      <c r="D44" s="3"/>
      <c r="E44" s="3"/>
      <c r="G44" s="28" t="s">
        <v>39</v>
      </c>
      <c r="I44" s="11">
        <v>-100</v>
      </c>
      <c r="K44" s="28" t="s">
        <v>39</v>
      </c>
      <c r="M44" s="28">
        <v>-100</v>
      </c>
    </row>
    <row r="45" spans="1:13" ht="21" customHeight="1">
      <c r="A45" s="149" t="s">
        <v>165</v>
      </c>
      <c r="C45" s="3"/>
      <c r="D45" s="3"/>
      <c r="E45" s="3"/>
      <c r="G45" s="28">
        <v>-160</v>
      </c>
      <c r="I45" s="28" t="s">
        <v>39</v>
      </c>
      <c r="K45" s="28">
        <v>-160</v>
      </c>
      <c r="M45" s="28" t="s">
        <v>39</v>
      </c>
    </row>
    <row r="46" spans="1:13" ht="21" customHeight="1">
      <c r="A46" s="20" t="s">
        <v>73</v>
      </c>
      <c r="D46" s="88"/>
      <c r="E46" s="88"/>
      <c r="F46" s="85"/>
      <c r="G46" s="90">
        <v>41</v>
      </c>
      <c r="I46" s="90">
        <v>165</v>
      </c>
      <c r="J46" s="9"/>
      <c r="K46" s="90">
        <v>3</v>
      </c>
      <c r="L46" s="90"/>
      <c r="M46" s="90">
        <v>59</v>
      </c>
    </row>
    <row r="47" spans="1:13" ht="21" customHeight="1">
      <c r="A47" s="86" t="s">
        <v>159</v>
      </c>
      <c r="D47" s="88"/>
      <c r="E47" s="88"/>
      <c r="G47" s="51">
        <f>SUM(G41:G46)</f>
        <v>-4366</v>
      </c>
      <c r="H47" s="10"/>
      <c r="I47" s="51">
        <f>SUM(I41:I46)</f>
        <v>-4893</v>
      </c>
      <c r="J47" s="12"/>
      <c r="K47" s="51">
        <f>SUM(K41:K46)</f>
        <v>-4404</v>
      </c>
      <c r="L47" s="12"/>
      <c r="M47" s="51">
        <f>SUM(M41:M46)</f>
        <v>61</v>
      </c>
    </row>
    <row r="48" spans="1:13" ht="7.5" customHeight="1">
      <c r="A48" s="20"/>
      <c r="G48" s="10"/>
      <c r="H48" s="10"/>
      <c r="I48" s="10"/>
      <c r="J48" s="12"/>
      <c r="L48" s="12"/>
      <c r="M48" s="10"/>
    </row>
    <row r="49" spans="1:13" ht="21" customHeight="1">
      <c r="A49" s="86" t="s">
        <v>34</v>
      </c>
      <c r="D49" s="88"/>
      <c r="E49" s="88"/>
      <c r="G49" s="10"/>
      <c r="H49" s="10"/>
      <c r="I49" s="10"/>
      <c r="J49" s="12"/>
      <c r="K49" s="12"/>
      <c r="L49" s="12"/>
      <c r="M49" s="12"/>
    </row>
    <row r="50" spans="1:13" ht="21" customHeight="1">
      <c r="A50" s="20" t="s">
        <v>97</v>
      </c>
      <c r="B50" s="14"/>
      <c r="G50" s="90">
        <v>-6578</v>
      </c>
      <c r="H50" s="23"/>
      <c r="I50" s="90">
        <v>-6149</v>
      </c>
      <c r="J50" s="92"/>
      <c r="K50" s="90">
        <v>-6578</v>
      </c>
      <c r="L50" s="31"/>
      <c r="M50" s="90">
        <v>-6149</v>
      </c>
    </row>
    <row r="51" spans="1:13" ht="21" customHeight="1">
      <c r="A51" s="118" t="s">
        <v>127</v>
      </c>
      <c r="B51" s="14"/>
      <c r="G51" s="34">
        <v>-2543</v>
      </c>
      <c r="H51" s="23"/>
      <c r="I51" s="34">
        <v>-2416</v>
      </c>
      <c r="J51" s="26"/>
      <c r="K51" s="34">
        <v>-2543</v>
      </c>
      <c r="L51" s="26"/>
      <c r="M51" s="34">
        <v>-2416</v>
      </c>
    </row>
    <row r="52" spans="1:13" ht="21" customHeight="1">
      <c r="A52" s="86" t="s">
        <v>107</v>
      </c>
      <c r="D52" s="88"/>
      <c r="E52" s="88"/>
      <c r="G52" s="151">
        <f>SUM(G50:G51)</f>
        <v>-9121</v>
      </c>
      <c r="H52" s="10"/>
      <c r="I52" s="151">
        <f>SUM(I50:I51)</f>
        <v>-8565</v>
      </c>
      <c r="J52" s="12"/>
      <c r="K52" s="151">
        <f>SUM(K50:K51)</f>
        <v>-9121</v>
      </c>
      <c r="L52" s="12"/>
      <c r="M52" s="151">
        <f>SUM(M50:M51)</f>
        <v>-8565</v>
      </c>
    </row>
    <row r="53" spans="1:13" ht="7.5" customHeight="1">
      <c r="A53" s="86"/>
      <c r="D53" s="88"/>
      <c r="E53" s="88"/>
      <c r="G53" s="10"/>
      <c r="H53" s="10"/>
      <c r="I53" s="10"/>
      <c r="J53" s="12"/>
      <c r="L53" s="12"/>
      <c r="M53" s="10"/>
    </row>
    <row r="54" spans="1:13" ht="21" customHeight="1">
      <c r="A54" s="86" t="s">
        <v>166</v>
      </c>
      <c r="D54" s="88"/>
      <c r="E54" s="88"/>
      <c r="G54" s="10">
        <f>G32+G47+G52</f>
        <v>4569</v>
      </c>
      <c r="H54" s="10"/>
      <c r="I54" s="10">
        <f>I32+I47+I52</f>
        <v>-9154</v>
      </c>
      <c r="J54" s="12"/>
      <c r="K54" s="10">
        <f>K32+K47+K52</f>
        <v>-2538</v>
      </c>
      <c r="L54" s="12"/>
      <c r="M54" s="10">
        <f>M32+M47+M52</f>
        <v>-4429</v>
      </c>
    </row>
    <row r="55" spans="1:13" ht="7.5" customHeight="1">
      <c r="A55" s="86"/>
      <c r="D55" s="88"/>
      <c r="E55" s="88"/>
      <c r="G55" s="10"/>
      <c r="H55" s="10"/>
      <c r="I55" s="10"/>
      <c r="J55" s="12"/>
      <c r="L55" s="12"/>
      <c r="M55" s="10"/>
    </row>
    <row r="56" spans="1:13" ht="21" customHeight="1">
      <c r="A56" s="20" t="s">
        <v>160</v>
      </c>
      <c r="D56" s="88"/>
      <c r="E56" s="88"/>
      <c r="G56" s="50">
        <f>+งบแสดงฐานะการเงิน!J12</f>
        <v>162862</v>
      </c>
      <c r="H56" s="10"/>
      <c r="I56" s="140">
        <v>172221</v>
      </c>
      <c r="J56" s="12"/>
      <c r="K56" s="50">
        <f>+งบแสดงฐานะการเงิน!N12</f>
        <v>70644</v>
      </c>
      <c r="L56" s="12"/>
      <c r="M56" s="140">
        <v>81976</v>
      </c>
    </row>
    <row r="57" spans="1:13" ht="7.5" customHeight="1">
      <c r="A57" s="86"/>
      <c r="D57" s="88"/>
      <c r="E57" s="88"/>
      <c r="G57" s="10"/>
      <c r="H57" s="10"/>
      <c r="I57" s="10"/>
      <c r="J57" s="12"/>
      <c r="L57" s="12"/>
      <c r="M57" s="10"/>
    </row>
    <row r="58" spans="1:19" ht="21" customHeight="1" thickBot="1">
      <c r="A58" s="86" t="s">
        <v>161</v>
      </c>
      <c r="D58" s="88"/>
      <c r="E58" s="88"/>
      <c r="G58" s="57">
        <f>G54+G56</f>
        <v>167431</v>
      </c>
      <c r="H58" s="10"/>
      <c r="I58" s="57">
        <f>I54+I56</f>
        <v>163067</v>
      </c>
      <c r="J58" s="12"/>
      <c r="K58" s="57">
        <f>K54+K56</f>
        <v>68106</v>
      </c>
      <c r="L58" s="12"/>
      <c r="M58" s="57">
        <f>M54+M56</f>
        <v>77547</v>
      </c>
      <c r="O58" s="10"/>
      <c r="P58" s="10"/>
      <c r="Q58" s="10"/>
      <c r="R58" s="80"/>
      <c r="S58" s="23"/>
    </row>
    <row r="59" spans="1:19" ht="18" customHeight="1" thickTop="1">
      <c r="A59" s="86"/>
      <c r="D59" s="88"/>
      <c r="E59" s="88"/>
      <c r="G59" s="10"/>
      <c r="H59" s="10"/>
      <c r="I59" s="10"/>
      <c r="J59" s="12"/>
      <c r="L59" s="12"/>
      <c r="M59" s="10"/>
      <c r="O59" s="10"/>
      <c r="P59" s="10"/>
      <c r="Q59" s="10"/>
      <c r="R59" s="80"/>
      <c r="S59" s="23"/>
    </row>
    <row r="60" spans="1:19" ht="18" customHeight="1">
      <c r="A60" s="86" t="s">
        <v>89</v>
      </c>
      <c r="D60" s="88"/>
      <c r="E60" s="88"/>
      <c r="G60" s="10"/>
      <c r="H60" s="10"/>
      <c r="I60" s="10"/>
      <c r="J60" s="12"/>
      <c r="L60" s="12"/>
      <c r="M60" s="10"/>
      <c r="O60" s="10"/>
      <c r="P60" s="10"/>
      <c r="Q60" s="10"/>
      <c r="R60" s="80"/>
      <c r="S60" s="23"/>
    </row>
    <row r="61" spans="1:19" ht="7.5" customHeight="1">
      <c r="A61" s="86"/>
      <c r="D61" s="88"/>
      <c r="E61" s="88"/>
      <c r="G61" s="10"/>
      <c r="H61" s="10"/>
      <c r="I61" s="10"/>
      <c r="J61" s="12"/>
      <c r="L61" s="12"/>
      <c r="M61" s="10"/>
      <c r="O61" s="10"/>
      <c r="P61" s="10"/>
      <c r="Q61" s="10"/>
      <c r="R61" s="80"/>
      <c r="S61" s="23"/>
    </row>
    <row r="62" spans="1:13" ht="21" customHeight="1">
      <c r="A62" s="20" t="s">
        <v>90</v>
      </c>
      <c r="D62" s="88"/>
      <c r="E62" s="88"/>
      <c r="G62" s="10"/>
      <c r="H62" s="10"/>
      <c r="I62" s="139"/>
      <c r="J62" s="12"/>
      <c r="L62" s="12"/>
      <c r="M62" s="139"/>
    </row>
    <row r="63" spans="2:14" ht="21.75" customHeight="1">
      <c r="B63" s="3" t="s">
        <v>122</v>
      </c>
      <c r="G63" s="10">
        <v>19296</v>
      </c>
      <c r="H63" s="63"/>
      <c r="I63" s="10">
        <v>8618</v>
      </c>
      <c r="J63" s="63"/>
      <c r="K63" s="11" t="s">
        <v>39</v>
      </c>
      <c r="L63" s="63"/>
      <c r="M63" s="10">
        <v>3908</v>
      </c>
      <c r="N63" s="63"/>
    </row>
    <row r="64" spans="1:14" ht="21.75" customHeight="1">
      <c r="A64" s="86"/>
      <c r="G64" s="63">
        <f>+G58-งบแสดงฐานะการเงิน!H12</f>
        <v>0</v>
      </c>
      <c r="H64" s="63"/>
      <c r="I64" s="63"/>
      <c r="J64" s="63"/>
      <c r="K64" s="63">
        <f>+K58-งบแสดงฐานะการเงิน!L12</f>
        <v>0</v>
      </c>
      <c r="L64" s="63"/>
      <c r="M64" s="63"/>
      <c r="N64" s="63"/>
    </row>
  </sheetData>
  <sheetProtection/>
  <mergeCells count="8">
    <mergeCell ref="G38:I38"/>
    <mergeCell ref="K38:M38"/>
    <mergeCell ref="K1:M1"/>
    <mergeCell ref="K33:M33"/>
    <mergeCell ref="G5:M5"/>
    <mergeCell ref="G6:I6"/>
    <mergeCell ref="K6:M6"/>
    <mergeCell ref="G37:M37"/>
  </mergeCells>
  <printOptions/>
  <pageMargins left="0.7874015748031497" right="0.31496062992125984" top="0.7874015748031497" bottom="0.5905511811023623" header="0.3937007874015748" footer="0.3937007874015748"/>
  <pageSetup firstPageNumber="7" useFirstPageNumber="1" fitToHeight="2" horizontalDpi="600" verticalDpi="600" orientation="portrait" paperSize="9" scale="75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BPR117</cp:lastModifiedBy>
  <cp:lastPrinted>2021-05-12T07:35:45Z</cp:lastPrinted>
  <dcterms:created xsi:type="dcterms:W3CDTF">2005-01-05T08:17:29Z</dcterms:created>
  <dcterms:modified xsi:type="dcterms:W3CDTF">2021-05-12T13:54:32Z</dcterms:modified>
  <cp:category/>
  <cp:version/>
  <cp:contentType/>
  <cp:contentStatus/>
</cp:coreProperties>
</file>