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5860" windowHeight="3720" tabRatio="796" activeTab="0"/>
  </bookViews>
  <sheets>
    <sheet name="งบแสดงฐานะการเงิน " sheetId="1" r:id="rId1"/>
    <sheet name="งบกำไรขาดทุนเบ็ดเสร็จ 3 เดือน" sheetId="2" r:id="rId2"/>
    <sheet name="งบกำไรขาดทุนเบ็ดเสร็จ 9 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0">'งบแสดงฐานะการเงิน '!$A$1:$N$83</definedName>
    <definedName name="_xlnm.Print_Area" localSheetId="5">'งบกระแสเงินสด'!$A$1:$M$74</definedName>
    <definedName name="_xlnm.Print_Area" localSheetId="1">'งบกำไรขาดทุนเบ็ดเสร็จ 3 เดือน'!$A$1:$M$51</definedName>
    <definedName name="_xlnm.Print_Area" localSheetId="2">'งบกำไรขาดทุนเบ็ดเสร็จ 9 เดือน'!$A$1:$M$50</definedName>
    <definedName name="_xlnm.Print_Area" localSheetId="4">'ส่วนของผู้ถือหุ้นงบเฉพาะ'!$A$1:$M$30</definedName>
    <definedName name="_xlnm.Print_Area" localSheetId="3">'ส่วนของผู้ถือหุ้นงบรวม'!$A$1:$Q$29</definedName>
  </definedNames>
  <calcPr fullCalcOnLoad="1"/>
</workbook>
</file>

<file path=xl/sharedStrings.xml><?xml version="1.0" encoding="utf-8"?>
<sst xmlns="http://schemas.openxmlformats.org/spreadsheetml/2006/main" count="474" uniqueCount="182">
  <si>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</si>
  <si>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</si>
  <si>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</si>
  <si>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</si>
  <si>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</si>
  <si>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</si>
  <si>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</si>
  <si>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</si>
  <si>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</si>
  <si>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</si>
  <si>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</si>
  <si>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</si>
  <si>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</si>
  <si>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</si>
  <si>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</si>
  <si>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</si>
  <si>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</si>
  <si>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</si>
  <si>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</si>
  <si>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</si>
  <si>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</si>
  <si>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</si>
  <si>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</si>
  <si>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</si>
  <si>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</si>
  <si>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</si>
  <si>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</si>
  <si>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</si>
  <si>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</si>
  <si>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</si>
  <si>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</si>
  <si>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</si>
  <si>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</si>
  <si>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</si>
  <si>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</si>
  <si>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</si>
  <si>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</si>
  <si>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</si>
  <si>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</si>
  <si>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</si>
  <si>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</si>
  <si>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</si>
  <si>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</si>
  <si>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</si>
  <si>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</si>
  <si>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</si>
  <si>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</si>
  <si>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</si>
  <si>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</si>
  <si>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</si>
  <si>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</si>
  <si>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</si>
  <si>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</si>
  <si>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</si>
  <si>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</si>
  <si>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</si>
  <si>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</si>
  <si>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</si>
  <si>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</si>
  <si>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</si>
  <si>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</si>
  <si>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</si>
  <si>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</si>
  <si>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</si>
  <si>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</si>
  <si>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</si>
  <si>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</si>
  <si>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</si>
  <si>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</si>
  <si>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</si>
  <si>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</si>
  <si>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</si>
  <si>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</si>
  <si>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</si>
  <si>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</si>
  <si>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</si>
  <si>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</si>
  <si>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</si>
  <si>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</si>
  <si>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</si>
  <si>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</si>
  <si>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</si>
  <si>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</si>
  <si>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</si>
  <si>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</si>
  <si>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</si>
  <si>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</si>
  <si>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การแบ่งปันกำไร (ขาดทุน) สำหรับงวด</t>
  </si>
  <si>
    <t>พันบาท</t>
  </si>
  <si>
    <t>ส่วนได้เสียที่ไม่มี</t>
  </si>
  <si>
    <t>สินทรัพย์หมุนเวียนอื่น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</si>
  <si>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</si>
  <si>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</si>
  <si>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</si>
  <si>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</si>
  <si>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</si>
  <si>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กำไร (ขาดทุน) เบ็ดเสร็จรวมสำหรับงวด</t>
  </si>
  <si>
    <t>รวมส่วนของผู้ถือหุ้นของบริษัทใหญ่</t>
  </si>
  <si>
    <t>ส่วนของ</t>
  </si>
  <si>
    <t>เงินกู้ยืมระยะยาวจากสถาบันการเงินส่วนที่ถึงกำหนดชำระภายในหนึ่งปี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</si>
  <si>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</si>
  <si>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</si>
  <si>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</si>
  <si>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</si>
  <si>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ข้อมูลกระแสเงินสดเปิดเผยเพิ่มเติม</t>
  </si>
  <si>
    <t xml:space="preserve">รายการที่มิใช่เงินสด </t>
  </si>
  <si>
    <t>ขาดทุนจากการตัดจำหน่ายภาษีเงินได้หัก ณ ที่จ่าย</t>
  </si>
  <si>
    <t>รายได้เงินปันผล</t>
  </si>
  <si>
    <t>รับเงินปันผล</t>
  </si>
  <si>
    <t>เงินสดจ่ายซื้อที่ดิน อาคารและอุปกรณ์</t>
  </si>
  <si>
    <t>เงินลงทุนในบริษัทร่วม</t>
  </si>
  <si>
    <t>ต้นทุนในการเตรียมหลุมฝังกลบ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</si>
  <si>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</si>
  <si>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</si>
  <si>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จ่ายชำระคืนเงินกู้ยืมระยะยาวจากสถาบันการเงิน</t>
  </si>
  <si>
    <t>ขาดทุนสำหรับงวด</t>
  </si>
  <si>
    <t>ค่าใช้จ่ายผลประโยชน์พนักงาน</t>
  </si>
  <si>
    <t>เงินสดจ่ายซื้อสินทรัพย์ไม่มีตัวตน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</si>
  <si>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</si>
  <si>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</si>
  <si>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งบแสดงฐานะการเงิน (ต่อ)</t>
  </si>
  <si>
    <t>สินค้าคงเหลือ</t>
  </si>
  <si>
    <t>ทุนจดทะเบียน - 1,122,297,625  หุ้น มูลค่าหุ้นละ 1 บาท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</si>
  <si>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</si>
  <si>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</si>
  <si>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เงินสดสุทธิใช้ไปจากกิจกรรมจัดหาเงิน</t>
  </si>
  <si>
    <t>รับโอนอสังหาริมทรัพย์เพื่อการลงทุนจากต้นทุนการพัฒนาอสังหาริมทรัพย์</t>
  </si>
  <si>
    <t>ที่ดินรอการพัฒนา</t>
  </si>
  <si>
    <t>สินทรัพย์สิทธิการใช้</t>
  </si>
  <si>
    <t>สินทรัพย์ทางการเงินไม่หมุนเวียนอื่น</t>
  </si>
  <si>
    <t>ผลสะสมจากการเปลี่ยนแปลงนโยบายการบัญชี</t>
  </si>
  <si>
    <t>ยอดคงเหลือ ณ วันที่ 1 มกราคม 2563 - ปรับปรุงใหม่</t>
  </si>
  <si>
    <t>เงินสดรับจากการจำหน่ายอุปกรณ์และยานพาหนะ</t>
  </si>
  <si>
    <t>กำไรจากการจำหน่ายอุปกรณ์และยานพาหนะ</t>
  </si>
  <si>
    <t>รายการที่จะไม่ถูกบันทึกในส่วนของกำไรหรือขาดทุนในภายหลัง</t>
  </si>
  <si>
    <t>รวมรายการที่จะไม่ถูกบันทึกในส่วนของกำไรหรือขาดทุนในภายหลัง</t>
  </si>
  <si>
    <t>เงินสดสุทธิใช้ไปจากกิจกรรมลงทุน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</si>
  <si>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</si>
  <si>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</si>
  <si>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ผ่านกำไร (ขาดทุน) เบ็ดเสร็จอื่น</t>
  </si>
  <si>
    <t>ผลขาดทุนของเงินลงทุนในตราสารทุน</t>
  </si>
  <si>
    <t>ที่วัดมูลค่าด้วยมูลค่ายุติธรรมผ่าน</t>
  </si>
  <si>
    <t>เงินสดรับจากการดำเนินงาน</t>
  </si>
  <si>
    <t>ประมาณการหนี้สินการปิดหลุมฝังกลบ</t>
  </si>
  <si>
    <t>จ่ายชำระหนี้สินตามสัญญาเช่า</t>
  </si>
  <si>
    <t>31 ธันวาคม 2563</t>
  </si>
  <si>
    <t>สินทรัพย์ที่เกิดจากสัญญา</t>
  </si>
  <si>
    <t>หนี้สินไม่หมุนเวียนอื่น</t>
  </si>
  <si>
    <t>5, 7</t>
  </si>
  <si>
    <t>ยอดคงเหลือ ณ วันที่ 1 มกราคม 2563 - ตามที่รายงานไว้เดิม</t>
  </si>
  <si>
    <t>ยอดคงเหลือ ณ วันที่ 1 มกราคม 2564</t>
  </si>
  <si>
    <t>กำไรสะสม</t>
  </si>
  <si>
    <t>ผลขาดทุนด้านเครดิตที่คาดว่าจะเกิดขึ้น</t>
  </si>
  <si>
    <t>รายได้จากการขายและให้บริการ - ธุรกิจอื่น</t>
  </si>
  <si>
    <t>เงินสดจ่ายซื้อสินทรัพย์ทางการเงินไม่หมุนเวียนอื่น</t>
  </si>
  <si>
    <t>กำไร (ขาดทุน) ต่อหุ้น (บาท)</t>
  </si>
  <si>
    <t>กำไร (ขาดทุน) ก่อนภาษีเงินได้</t>
  </si>
  <si>
    <t>เงินสดสุทธิได้มาจากกิจกรรมดำเนินงาน</t>
  </si>
  <si>
    <t>ต้นทุนขายและให้บริการ - ธุรกิจอื่น</t>
  </si>
  <si>
    <t>กำไร (ขาดทุน) จากกิจกรรมดำเนินงาน</t>
  </si>
  <si>
    <t>กำไร (ขาดทุน) สำหรับงวด</t>
  </si>
  <si>
    <t>ขาดทุนจากการลดมูลค่าสินค้าคงเหลือ (กลับรายการ)</t>
  </si>
  <si>
    <t>ขาดทุนจากการตัดจำหน่ายอุปกรณ์</t>
  </si>
  <si>
    <t>5, 19</t>
  </si>
  <si>
    <t>5, 17</t>
  </si>
  <si>
    <t>เงินสดจ่ายซื้อต้นทุนในการเตรียมหลุมฝังกลบ</t>
  </si>
  <si>
    <t>ณ วันที่ 30 กันยายน 2564</t>
  </si>
  <si>
    <t>30 กันยายน 2564</t>
  </si>
  <si>
    <t>สำหรับงวดสามเดือนสิ้นสุดวันที่ 30 กันยายน 2564</t>
  </si>
  <si>
    <t>สำหรับงวดเก้าเดือนสิ้นสุดวันที่ 30 กันยายน 2564</t>
  </si>
  <si>
    <t>ยอดคงเหลือ ณ วันที่ 30 กันยายน 2564</t>
  </si>
  <si>
    <t>ยอดคงเหลือ ณ วันที่ 30 กันยายน 2563</t>
  </si>
  <si>
    <t>กำไร (ขาดทุน) จากการวัดมูลค่าเงินลงทุนในตราสารทุนด้วยมูลค่ายุติธรรม</t>
  </si>
  <si>
    <t>กำไรจากการจำหน่ายอสังหาริมทรัพย์เพื่อการลงทุน</t>
  </si>
  <si>
    <t>จ่ายภาระผูกพันผลประโยชน์พนักงาน</t>
  </si>
  <si>
    <t>เงินสดรับจากการจำหน่ายอสังหาริมทรัพย์เพื่อการลงทุน</t>
  </si>
  <si>
    <t>เงินสดรับจากการจำหน่ายสินทรัพย์ทางการเงินไม่หมุนเวียนอื่น</t>
  </si>
  <si>
    <t>ภาษีเงินได้นิติบุคคลค้างจ่าย</t>
  </si>
  <si>
    <t>กำไรสำหรับงวด</t>
  </si>
  <si>
    <t>เงินสดและรายการเทียบเท่าเงินสดลดลง - สุทธิ</t>
  </si>
  <si>
    <t>โอนกำไรจากการขายเงินลงทุนที่วัดด้วยมูลค่ายุติธรรมผ่านกำไร (ขาดทุน) เบ็ดเสร็จอื่น</t>
  </si>
  <si>
    <t>เงินกู้ยืมระยะยาวจากสถาบันการเงิน - สุทธิจากส่วนที่ถึงกำหนดชำระภายในหนึ่งปี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</si>
</sst>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US$&quot;#,##0;\-&quot;US$&quot;#,##0"/>
    <numFmt numFmtId="183" formatCode="&quot;US$&quot;#,##0;[Red]\-&quot;US$&quot;#,##0"/>
    <numFmt numFmtId="184" formatCode="&quot;US$&quot;#,##0.00;\-&quot;US$&quot;#,##0.00"/>
    <numFmt numFmtId="185" formatCode="&quot;US$&quot;#,##0.00;[Red]\-&quot;US$&quot;#,##0.00"/>
    <numFmt numFmtId="186" formatCode="_-&quot;US$&quot;* #,##0_-;\-&quot;US$&quot;* #,##0_-;_-&quot;US$&quot;* &quot;-&quot;_-;_-@_-"/>
    <numFmt numFmtId="187" formatCode="_-&quot;US$&quot;* #,##0.00_-;\-&quot;US$&quot;* #,##0.00_-;_-&quot;US$&quot;* &quot;-&quot;??_-;_-@_-"/>
    <numFmt numFmtId="188" formatCode="#,##0\ ;\(#,##0\)"/>
    <numFmt numFmtId="189" formatCode="#,##0.00\ ;\(#,##0.00\)"/>
    <numFmt numFmtId="190" formatCode="_(* #,##0_);_(* \(#,##0\);_(* &quot;-&quot;??_);_(@_)"/>
    <numFmt numFmtId="191" formatCode="#,##0.000\ ;\(#,##0.000\)"/>
    <numFmt numFmtId="192" formatCode="_(* #,##0.0000_);_(* \(#,##0.0000\);_(* &quot;-&quot;??_);_(@_)"/>
    <numFmt numFmtId="193" formatCode="[$-1010000]d/m/yy;@"/>
    <numFmt numFmtId="194" formatCode="#,##0;\(#,##0\)"/>
    <numFmt numFmtId="195" formatCode="_(* #,##0.000_);_(* \(#,##0.000\);_(* &quot;-&quot;??_);_(@_)"/>
    <numFmt numFmtId="196" formatCode="_-* #,##0.000_-;\-* #,##0.000_-;_-* &quot;-&quot;??_-;_-@_-"/>
    <numFmt numFmtId="197" formatCode="#,##0.0000\ ;\(#,##0.0000\)"/>
    <numFmt numFmtId="198" formatCode="#,##0.0\ ;\(#,##0.0\)"/>
    <numFmt numFmtId="199" formatCode="#,##0.00000\ ;\(#,##0.00000\)"/>
    <numFmt numFmtId="200" formatCode="#,##0.000000\ ;\(#,##0.000000\)"/>
    <numFmt numFmtId="201" formatCode="#,##0.0000000\ ;\(#,##0.0000000\)"/>
    <numFmt numFmtId="202" formatCode="#,##0.00000000\ ;\(#,##0.000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91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8" fontId="24" fillId="0" borderId="0" xfId="0" applyNumberFormat="1" applyFont="1" applyBorder="1" applyAlignment="1">
      <alignment horizontal="right"/>
    </xf>
    <xf numFmtId="188" fontId="24" fillId="0" borderId="0" xfId="0" applyNumberFormat="1" applyFont="1" applyFill="1" applyBorder="1" applyAlignment="1">
      <alignment horizontal="right"/>
    </xf>
    <xf numFmtId="190" fontId="24" fillId="0" borderId="0" xfId="42" applyNumberFormat="1" applyFont="1" applyFill="1" applyBorder="1" applyAlignment="1">
      <alignment/>
    </xf>
    <xf numFmtId="190" fontId="24" fillId="0" borderId="0" xfId="42" applyNumberFormat="1" applyFont="1" applyBorder="1" applyAlignment="1">
      <alignment horizontal="center"/>
    </xf>
    <xf numFmtId="190" fontId="24" fillId="0" borderId="0" xfId="42" applyNumberFormat="1" applyFont="1" applyFill="1" applyBorder="1" applyAlignment="1">
      <alignment horizontal="center"/>
    </xf>
    <xf numFmtId="190" fontId="24" fillId="0" borderId="0" xfId="42" applyNumberFormat="1" applyFont="1" applyFill="1" applyBorder="1" applyAlignment="1">
      <alignment horizontal="right"/>
    </xf>
    <xf numFmtId="19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190" fontId="24" fillId="0" borderId="11" xfId="42" applyNumberFormat="1" applyFont="1" applyFill="1" applyBorder="1" applyAlignment="1">
      <alignment horizontal="right"/>
    </xf>
    <xf numFmtId="181" fontId="24" fillId="0" borderId="0" xfId="42" applyFont="1" applyBorder="1" applyAlignment="1">
      <alignment horizontal="right"/>
    </xf>
    <xf numFmtId="181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90" fontId="24" fillId="0" borderId="0" xfId="42" applyNumberFormat="1" applyFont="1" applyFill="1" applyBorder="1" applyAlignment="1">
      <alignment vertical="center"/>
    </xf>
    <xf numFmtId="190" fontId="23" fillId="0" borderId="0" xfId="42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horizontal="right" vertical="center"/>
    </xf>
    <xf numFmtId="190" fontId="24" fillId="0" borderId="0" xfId="42" applyNumberFormat="1" applyFont="1" applyFill="1" applyBorder="1" applyAlignment="1">
      <alignment horizontal="right" vertical="center"/>
    </xf>
    <xf numFmtId="190" fontId="24" fillId="0" borderId="0" xfId="42" applyNumberFormat="1" applyFont="1" applyFill="1" applyBorder="1" applyAlignment="1">
      <alignment horizontal="center" vertical="center"/>
    </xf>
    <xf numFmtId="190" fontId="24" fillId="0" borderId="12" xfId="42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center"/>
    </xf>
    <xf numFmtId="190" fontId="24" fillId="0" borderId="10" xfId="42" applyNumberFormat="1" applyFont="1" applyFill="1" applyBorder="1" applyAlignment="1">
      <alignment horizontal="right" vertical="center"/>
    </xf>
    <xf numFmtId="190" fontId="24" fillId="0" borderId="0" xfId="47" applyNumberFormat="1" applyFont="1" applyFill="1" applyBorder="1" applyAlignment="1">
      <alignment/>
    </xf>
    <xf numFmtId="190" fontId="24" fillId="0" borderId="0" xfId="47" applyNumberFormat="1" applyFont="1" applyFill="1" applyBorder="1" applyAlignment="1">
      <alignment horizontal="right"/>
    </xf>
    <xf numFmtId="181" fontId="24" fillId="0" borderId="0" xfId="42" applyFont="1" applyFill="1" applyBorder="1" applyAlignment="1">
      <alignment horizontal="right" vertical="center"/>
    </xf>
    <xf numFmtId="19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right"/>
    </xf>
    <xf numFmtId="190" fontId="24" fillId="0" borderId="13" xfId="42" applyNumberFormat="1" applyFont="1" applyFill="1" applyBorder="1" applyAlignment="1">
      <alignment horizontal="center"/>
    </xf>
    <xf numFmtId="189" fontId="24" fillId="0" borderId="0" xfId="0" applyNumberFormat="1" applyFont="1" applyFill="1" applyBorder="1" applyAlignment="1">
      <alignment horizontal="right"/>
    </xf>
    <xf numFmtId="189" fontId="24" fillId="0" borderId="0" xfId="0" applyNumberFormat="1" applyFont="1" applyBorder="1" applyAlignment="1">
      <alignment horizontal="right"/>
    </xf>
    <xf numFmtId="188" fontId="24" fillId="0" borderId="13" xfId="0" applyNumberFormat="1" applyFont="1" applyFill="1" applyBorder="1" applyAlignment="1">
      <alignment horizontal="right"/>
    </xf>
    <xf numFmtId="189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190" fontId="24" fillId="0" borderId="11" xfId="42" applyNumberFormat="1" applyFont="1" applyFill="1" applyBorder="1" applyAlignment="1">
      <alignment/>
    </xf>
    <xf numFmtId="19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190" fontId="24" fillId="0" borderId="12" xfId="42" applyNumberFormat="1" applyFont="1" applyFill="1" applyBorder="1" applyAlignment="1">
      <alignment/>
    </xf>
    <xf numFmtId="188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88" fontId="24" fillId="0" borderId="0" xfId="0" applyNumberFormat="1" applyFont="1" applyFill="1" applyBorder="1" applyAlignment="1">
      <alignment/>
    </xf>
    <xf numFmtId="181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188" fontId="24" fillId="0" borderId="0" xfId="0" applyNumberFormat="1" applyFont="1" applyFill="1" applyAlignment="1">
      <alignment/>
    </xf>
    <xf numFmtId="19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190" fontId="24" fillId="0" borderId="10" xfId="42" applyNumberFormat="1" applyFont="1" applyFill="1" applyBorder="1" applyAlignment="1">
      <alignment horizontal="center" vertical="center"/>
    </xf>
    <xf numFmtId="19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81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19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190" fontId="24" fillId="0" borderId="0" xfId="47" applyNumberFormat="1" applyFont="1" applyFill="1" applyBorder="1" applyAlignment="1">
      <alignment horizontal="center"/>
    </xf>
    <xf numFmtId="190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90" fontId="37" fillId="0" borderId="11" xfId="42" applyNumberFormat="1" applyFont="1" applyFill="1" applyBorder="1" applyAlignment="1">
      <alignment horizontal="right" vertical="center"/>
    </xf>
    <xf numFmtId="181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90" fontId="24" fillId="0" borderId="14" xfId="42" applyNumberFormat="1" applyFont="1" applyFill="1" applyBorder="1" applyAlignment="1">
      <alignment horizontal="right" vertical="center"/>
    </xf>
    <xf numFmtId="188" fontId="24" fillId="0" borderId="12" xfId="0" applyNumberFormat="1" applyFont="1" applyFill="1" applyBorder="1" applyAlignment="1">
      <alignment horizontal="right"/>
    </xf>
    <xf numFmtId="190" fontId="24" fillId="0" borderId="10" xfId="47" applyNumberFormat="1" applyFont="1" applyFill="1" applyBorder="1" applyAlignment="1">
      <alignment horizontal="center" vertical="center"/>
    </xf>
    <xf numFmtId="188" fontId="24" fillId="0" borderId="10" xfId="0" applyNumberFormat="1" applyFont="1" applyFill="1" applyBorder="1" applyAlignment="1">
      <alignment horizontal="center"/>
    </xf>
    <xf numFmtId="190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8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90" fontId="24" fillId="0" borderId="0" xfId="0" applyNumberFormat="1" applyFont="1" applyFill="1" applyAlignment="1">
      <alignment horizontal="center"/>
    </xf>
    <xf numFmtId="193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190" fontId="24" fillId="0" borderId="0" xfId="49" applyNumberFormat="1" applyFont="1" applyFill="1" applyAlignment="1">
      <alignment horizontal="center"/>
    </xf>
    <xf numFmtId="190" fontId="24" fillId="0" borderId="0" xfId="49" applyNumberFormat="1" applyFont="1" applyFill="1" applyAlignment="1">
      <alignment/>
    </xf>
    <xf numFmtId="190" fontId="24" fillId="0" borderId="0" xfId="49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190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90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190" fontId="24" fillId="0" borderId="0" xfId="0" applyNumberFormat="1" applyFont="1" applyFill="1" applyBorder="1" applyAlignment="1">
      <alignment horizontal="center"/>
    </xf>
    <xf numFmtId="190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193" fontId="24" fillId="0" borderId="0" xfId="0" applyNumberFormat="1" applyFont="1" applyFill="1" applyAlignment="1">
      <alignment/>
    </xf>
    <xf numFmtId="190" fontId="24" fillId="0" borderId="10" xfId="42" applyNumberFormat="1" applyFont="1" applyFill="1" applyBorder="1" applyAlignment="1">
      <alignment horizontal="left"/>
    </xf>
    <xf numFmtId="181" fontId="23" fillId="0" borderId="0" xfId="42" applyFont="1" applyFill="1" applyBorder="1" applyAlignment="1">
      <alignment/>
    </xf>
    <xf numFmtId="190" fontId="24" fillId="0" borderId="12" xfId="42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91" fontId="24" fillId="0" borderId="12" xfId="0" applyNumberFormat="1" applyFont="1" applyFill="1" applyBorder="1" applyAlignment="1">
      <alignment horizontal="right"/>
    </xf>
    <xf numFmtId="188" fontId="40" fillId="0" borderId="0" xfId="0" applyNumberFormat="1" applyFont="1" applyFill="1" applyBorder="1" applyAlignment="1">
      <alignment horizontal="right"/>
    </xf>
    <xf numFmtId="190" fontId="40" fillId="0" borderId="0" xfId="0" applyNumberFormat="1" applyFont="1" applyFill="1" applyBorder="1" applyAlignment="1">
      <alignment horizontal="right"/>
    </xf>
    <xf numFmtId="188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188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8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190" fontId="24" fillId="0" borderId="0" xfId="46" applyNumberFormat="1" applyFont="1" applyFill="1" applyBorder="1" applyAlignment="1">
      <alignment horizontal="center" vertical="center"/>
    </xf>
    <xf numFmtId="181" fontId="24" fillId="0" borderId="11" xfId="49" applyNumberFormat="1" applyFont="1" applyFill="1" applyBorder="1" applyAlignment="1">
      <alignment horizontal="center"/>
    </xf>
    <xf numFmtId="190" fontId="24" fillId="0" borderId="0" xfId="46" applyNumberFormat="1" applyFont="1" applyFill="1" applyBorder="1" applyAlignment="1">
      <alignment horizontal="center"/>
    </xf>
    <xf numFmtId="190" fontId="24" fillId="0" borderId="11" xfId="46" applyNumberFormat="1" applyFont="1" applyFill="1" applyBorder="1" applyAlignment="1">
      <alignment horizontal="center"/>
    </xf>
    <xf numFmtId="190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194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vertical="center"/>
    </xf>
    <xf numFmtId="190" fontId="24" fillId="0" borderId="0" xfId="42" applyNumberFormat="1" applyFont="1" applyFill="1" applyAlignment="1">
      <alignment horizontal="center" vertical="center"/>
    </xf>
    <xf numFmtId="190" fontId="24" fillId="0" borderId="0" xfId="42" applyNumberFormat="1" applyFont="1" applyFill="1" applyAlignment="1">
      <alignment vertical="center"/>
    </xf>
    <xf numFmtId="181" fontId="24" fillId="0" borderId="0" xfId="42" applyFont="1" applyBorder="1" applyAlignment="1">
      <alignment/>
    </xf>
    <xf numFmtId="190" fontId="24" fillId="0" borderId="0" xfId="42" applyNumberFormat="1" applyFont="1" applyBorder="1" applyAlignment="1">
      <alignment/>
    </xf>
    <xf numFmtId="196" fontId="24" fillId="0" borderId="0" xfId="0" applyNumberFormat="1" applyFont="1" applyFill="1" applyBorder="1" applyAlignment="1">
      <alignment/>
    </xf>
    <xf numFmtId="195" fontId="24" fillId="0" borderId="0" xfId="42" applyNumberFormat="1" applyFont="1" applyFill="1" applyBorder="1" applyAlignment="1">
      <alignment/>
    </xf>
    <xf numFmtId="188" fontId="24" fillId="0" borderId="0" xfId="0" applyNumberFormat="1" applyFont="1" applyFill="1" applyAlignment="1">
      <alignment horizontal="right"/>
    </xf>
    <xf numFmtId="188" fontId="24" fillId="0" borderId="1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190" fontId="24" fillId="0" borderId="0" xfId="0" applyNumberFormat="1" applyFont="1" applyFill="1" applyBorder="1" applyAlignment="1">
      <alignment horizontal="right"/>
    </xf>
    <xf numFmtId="190" fontId="24" fillId="0" borderId="11" xfId="49" applyNumberFormat="1" applyFont="1" applyFill="1" applyBorder="1" applyAlignment="1">
      <alignment horizontal="center"/>
    </xf>
    <xf numFmtId="190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 vertical="center"/>
    </xf>
    <xf numFmtId="188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vertical="center"/>
    </xf>
    <xf numFmtId="190" fontId="24" fillId="0" borderId="0" xfId="49" applyNumberFormat="1" applyFont="1" applyFill="1" applyBorder="1" applyAlignment="1">
      <alignment/>
    </xf>
    <xf numFmtId="188" fontId="24" fillId="0" borderId="10" xfId="0" applyNumberFormat="1" applyFont="1" applyFill="1" applyBorder="1" applyAlignment="1">
      <alignment/>
    </xf>
    <xf numFmtId="181" fontId="24" fillId="0" borderId="13" xfId="47" applyFont="1" applyFill="1" applyBorder="1" applyAlignment="1">
      <alignment horizontal="center" vertical="center"/>
    </xf>
    <xf numFmtId="188" fontId="37" fillId="0" borderId="0" xfId="0" applyNumberFormat="1" applyFont="1" applyFill="1" applyBorder="1" applyAlignment="1">
      <alignment horizontal="right"/>
    </xf>
    <xf numFmtId="190" fontId="24" fillId="0" borderId="0" xfId="0" applyNumberFormat="1" applyFont="1" applyFill="1" applyBorder="1" applyAlignment="1">
      <alignment/>
    </xf>
    <xf numFmtId="38" fontId="24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workbookViewId="0" topLeftCell="A52">
      <selection activeCell="E59" sqref="E59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8.8515625" style="25" customWidth="1"/>
    <col min="6" max="6" width="8.140625" style="136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29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51</v>
      </c>
      <c r="B2" s="42"/>
      <c r="C2" s="42"/>
      <c r="D2" s="42"/>
      <c r="E2" s="42"/>
      <c r="F2" s="129"/>
      <c r="G2" s="42"/>
      <c r="H2" s="42"/>
      <c r="I2" s="42"/>
      <c r="J2" s="42"/>
      <c r="K2" s="42"/>
      <c r="L2" s="42"/>
    </row>
    <row r="3" spans="1:13" s="43" customFormat="1" ht="22.5" customHeight="1">
      <c r="A3" s="183" t="s">
        <v>166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2" s="3" customFormat="1" ht="21.75" customHeight="1">
      <c r="A4" s="86"/>
      <c r="B4" s="86"/>
      <c r="C4" s="86"/>
      <c r="D4" s="86"/>
      <c r="E4" s="86"/>
      <c r="F4" s="130"/>
      <c r="G4" s="86"/>
      <c r="H4" s="86"/>
      <c r="I4" s="86"/>
      <c r="J4" s="86"/>
      <c r="K4" s="86"/>
      <c r="L4" s="86"/>
    </row>
    <row r="5" spans="1:17" s="144" customFormat="1" ht="20.25">
      <c r="A5" s="143" t="s">
        <v>100</v>
      </c>
      <c r="D5" s="59"/>
      <c r="M5" s="145"/>
      <c r="N5" s="145"/>
      <c r="O5" s="145"/>
      <c r="P5" s="145"/>
      <c r="Q5" s="145"/>
    </row>
    <row r="6" spans="3:14" s="3" customFormat="1" ht="21.75" customHeight="1">
      <c r="C6" s="15"/>
      <c r="D6" s="15"/>
      <c r="E6" s="15"/>
      <c r="F6" s="131"/>
      <c r="G6" s="1"/>
      <c r="H6" s="184" t="s">
        <v>88</v>
      </c>
      <c r="I6" s="184"/>
      <c r="J6" s="184"/>
      <c r="K6" s="184"/>
      <c r="L6" s="184"/>
      <c r="M6" s="184"/>
      <c r="N6" s="184"/>
    </row>
    <row r="7" spans="3:14" s="3" customFormat="1" ht="21.75" customHeight="1">
      <c r="C7" s="91"/>
      <c r="D7" s="91"/>
      <c r="E7" s="91"/>
      <c r="F7" s="131"/>
      <c r="G7" s="1"/>
      <c r="H7" s="184" t="s">
        <v>1</v>
      </c>
      <c r="I7" s="184"/>
      <c r="J7" s="184"/>
      <c r="K7" s="87"/>
      <c r="L7" s="185" t="s">
        <v>67</v>
      </c>
      <c r="M7" s="185"/>
      <c r="N7" s="185"/>
    </row>
    <row r="8" spans="3:14" s="3" customFormat="1" ht="21.75" customHeight="1">
      <c r="C8" s="91"/>
      <c r="D8" s="91"/>
      <c r="E8" s="91"/>
      <c r="F8" s="131"/>
      <c r="G8" s="1"/>
      <c r="H8" s="121" t="s">
        <v>167</v>
      </c>
      <c r="I8" s="1"/>
      <c r="J8" s="121" t="s">
        <v>145</v>
      </c>
      <c r="K8" s="87"/>
      <c r="L8" s="121" t="s">
        <v>167</v>
      </c>
      <c r="M8" s="1"/>
      <c r="N8" s="121" t="s">
        <v>145</v>
      </c>
    </row>
    <row r="9" spans="3:14" s="3" customFormat="1" ht="21.75" customHeight="1">
      <c r="C9" s="91"/>
      <c r="D9" s="91"/>
      <c r="E9" s="91"/>
      <c r="F9" s="131"/>
      <c r="G9" s="1"/>
      <c r="H9" s="58" t="s">
        <v>82</v>
      </c>
      <c r="I9" s="1"/>
      <c r="J9" s="122" t="s">
        <v>84</v>
      </c>
      <c r="K9" s="87"/>
      <c r="L9" s="58" t="s">
        <v>82</v>
      </c>
      <c r="M9" s="1"/>
      <c r="N9" s="122" t="s">
        <v>84</v>
      </c>
    </row>
    <row r="10" spans="3:14" s="3" customFormat="1" ht="21.75" customHeight="1">
      <c r="C10" s="91"/>
      <c r="D10" s="91"/>
      <c r="E10" s="91"/>
      <c r="F10" s="123" t="s">
        <v>2</v>
      </c>
      <c r="G10" s="1"/>
      <c r="H10" s="124" t="s">
        <v>83</v>
      </c>
      <c r="I10" s="1"/>
      <c r="J10" s="117"/>
      <c r="K10" s="87"/>
      <c r="L10" s="124" t="s">
        <v>83</v>
      </c>
      <c r="M10" s="1"/>
      <c r="N10" s="117"/>
    </row>
    <row r="11" spans="1:14" s="3" customFormat="1" ht="21.75" customHeight="1">
      <c r="A11" s="91" t="s">
        <v>6</v>
      </c>
      <c r="C11" s="15"/>
      <c r="D11" s="15"/>
      <c r="E11" s="15"/>
      <c r="F11" s="132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151791</v>
      </c>
      <c r="J12" s="10">
        <v>162862</v>
      </c>
      <c r="K12" s="9"/>
      <c r="L12" s="10">
        <v>56821</v>
      </c>
      <c r="M12" s="9"/>
      <c r="N12" s="10">
        <v>70644</v>
      </c>
    </row>
    <row r="13" spans="1:14" s="3" customFormat="1" ht="21.75" customHeight="1">
      <c r="A13" s="15" t="s">
        <v>60</v>
      </c>
      <c r="C13" s="15"/>
      <c r="D13" s="15"/>
      <c r="E13" s="15"/>
      <c r="F13" s="45" t="s">
        <v>148</v>
      </c>
      <c r="G13" s="1"/>
      <c r="H13" s="10">
        <v>41572</v>
      </c>
      <c r="J13" s="10">
        <v>42342</v>
      </c>
      <c r="K13" s="9"/>
      <c r="L13" s="10">
        <v>37285</v>
      </c>
      <c r="M13" s="9"/>
      <c r="N13" s="10">
        <v>41026</v>
      </c>
    </row>
    <row r="14" spans="1:14" s="3" customFormat="1" ht="21.75" customHeight="1">
      <c r="A14" s="15" t="s">
        <v>146</v>
      </c>
      <c r="C14" s="15"/>
      <c r="D14" s="15"/>
      <c r="E14" s="15"/>
      <c r="F14" s="45"/>
      <c r="G14" s="1"/>
      <c r="H14" s="12" t="s">
        <v>40</v>
      </c>
      <c r="J14" s="10">
        <v>1237</v>
      </c>
      <c r="K14" s="9"/>
      <c r="L14" s="12" t="s">
        <v>40</v>
      </c>
      <c r="M14" s="9"/>
      <c r="N14" s="10">
        <v>1237</v>
      </c>
    </row>
    <row r="15" spans="1:14" s="3" customFormat="1" ht="21.75" customHeight="1">
      <c r="A15" s="15" t="s">
        <v>25</v>
      </c>
      <c r="C15" s="15"/>
      <c r="D15" s="15"/>
      <c r="E15" s="15"/>
      <c r="F15" s="45">
        <v>8</v>
      </c>
      <c r="G15" s="1"/>
      <c r="H15" s="12">
        <v>270232</v>
      </c>
      <c r="J15" s="12">
        <v>306718</v>
      </c>
      <c r="K15" s="9"/>
      <c r="L15" s="12">
        <v>133239</v>
      </c>
      <c r="M15" s="9"/>
      <c r="N15" s="12">
        <v>133239</v>
      </c>
    </row>
    <row r="16" spans="1:14" s="3" customFormat="1" ht="21.75" customHeight="1">
      <c r="A16" s="15" t="s">
        <v>121</v>
      </c>
      <c r="C16" s="15"/>
      <c r="D16" s="15"/>
      <c r="E16" s="15"/>
      <c r="F16" s="45">
        <v>9</v>
      </c>
      <c r="H16" s="10">
        <v>8209</v>
      </c>
      <c r="J16" s="10">
        <v>10489</v>
      </c>
      <c r="K16" s="9"/>
      <c r="L16" s="10">
        <v>1489</v>
      </c>
      <c r="M16" s="9"/>
      <c r="N16" s="10">
        <v>1200</v>
      </c>
    </row>
    <row r="17" spans="1:14" s="3" customFormat="1" ht="21.75" customHeight="1">
      <c r="A17" s="125" t="s">
        <v>90</v>
      </c>
      <c r="C17" s="15"/>
      <c r="D17" s="15"/>
      <c r="E17" s="15"/>
      <c r="F17" s="45"/>
      <c r="H17" s="10">
        <v>165</v>
      </c>
      <c r="J17" s="10">
        <v>185</v>
      </c>
      <c r="K17" s="9"/>
      <c r="L17" s="106" t="s">
        <v>40</v>
      </c>
      <c r="M17" s="9"/>
      <c r="N17" s="106" t="s">
        <v>40</v>
      </c>
    </row>
    <row r="18" spans="1:14" s="3" customFormat="1" ht="21.75" customHeight="1">
      <c r="A18" s="91" t="s">
        <v>8</v>
      </c>
      <c r="B18" s="91"/>
      <c r="C18" s="91"/>
      <c r="D18" s="15"/>
      <c r="E18" s="91"/>
      <c r="F18" s="133"/>
      <c r="G18" s="7"/>
      <c r="H18" s="14">
        <f>SUM(H12:H17)</f>
        <v>471969</v>
      </c>
      <c r="I18" s="7"/>
      <c r="J18" s="14">
        <f>SUM(J12:J17)</f>
        <v>523833</v>
      </c>
      <c r="K18" s="9"/>
      <c r="L18" s="14">
        <f>SUM(L12:L17)</f>
        <v>228834</v>
      </c>
      <c r="M18" s="9"/>
      <c r="N18" s="14">
        <f>SUM(N12:N17)</f>
        <v>247346</v>
      </c>
    </row>
    <row r="19" spans="3:14" s="3" customFormat="1" ht="21.75" customHeight="1">
      <c r="C19" s="91"/>
      <c r="D19" s="91"/>
      <c r="E19" s="91"/>
      <c r="F19" s="133"/>
      <c r="G19" s="7"/>
      <c r="H19" s="9"/>
      <c r="I19" s="7"/>
      <c r="J19" s="9"/>
      <c r="K19" s="9"/>
      <c r="L19" s="9"/>
      <c r="M19" s="9"/>
      <c r="N19" s="9"/>
    </row>
    <row r="20" spans="1:14" s="3" customFormat="1" ht="21.75" customHeight="1">
      <c r="A20" s="91" t="s">
        <v>9</v>
      </c>
      <c r="C20" s="15"/>
      <c r="D20" s="15"/>
      <c r="E20" s="15"/>
      <c r="F20" s="133"/>
      <c r="G20" s="7"/>
      <c r="H20" s="7"/>
      <c r="I20" s="7"/>
      <c r="J20" s="7"/>
      <c r="K20" s="9"/>
      <c r="L20" s="9"/>
      <c r="M20" s="9"/>
      <c r="N20" s="9"/>
    </row>
    <row r="21" spans="1:14" s="3" customFormat="1" ht="21.75" customHeight="1">
      <c r="A21" s="3" t="s">
        <v>28</v>
      </c>
      <c r="C21" s="15"/>
      <c r="D21" s="15"/>
      <c r="E21" s="15"/>
      <c r="F21" s="45">
        <v>10</v>
      </c>
      <c r="G21" s="7"/>
      <c r="H21" s="10">
        <v>756</v>
      </c>
      <c r="I21" s="7"/>
      <c r="J21" s="10">
        <v>756</v>
      </c>
      <c r="K21" s="9"/>
      <c r="L21" s="10">
        <v>756</v>
      </c>
      <c r="M21" s="9"/>
      <c r="N21" s="10">
        <v>756</v>
      </c>
    </row>
    <row r="22" spans="1:14" s="3" customFormat="1" ht="21.75" customHeight="1">
      <c r="A22" s="3" t="s">
        <v>77</v>
      </c>
      <c r="C22" s="15"/>
      <c r="D22" s="15"/>
      <c r="E22" s="15"/>
      <c r="F22" s="45">
        <v>11</v>
      </c>
      <c r="G22" s="7"/>
      <c r="H22" s="106" t="s">
        <v>40</v>
      </c>
      <c r="I22" s="7"/>
      <c r="J22" s="106" t="s">
        <v>40</v>
      </c>
      <c r="K22" s="9"/>
      <c r="L22" s="12">
        <v>664107</v>
      </c>
      <c r="M22" s="9"/>
      <c r="N22" s="12">
        <v>664107</v>
      </c>
    </row>
    <row r="23" spans="1:14" s="3" customFormat="1" ht="21.75" customHeight="1">
      <c r="A23" s="3" t="s">
        <v>110</v>
      </c>
      <c r="C23" s="15"/>
      <c r="D23" s="15"/>
      <c r="E23" s="15"/>
      <c r="F23" s="45">
        <v>12</v>
      </c>
      <c r="G23" s="7"/>
      <c r="H23" s="106">
        <v>11874</v>
      </c>
      <c r="I23" s="7"/>
      <c r="J23" s="106">
        <v>12872</v>
      </c>
      <c r="K23" s="9"/>
      <c r="L23" s="12">
        <v>12900</v>
      </c>
      <c r="M23" s="9"/>
      <c r="N23" s="12">
        <v>12900</v>
      </c>
    </row>
    <row r="24" spans="1:14" s="3" customFormat="1" ht="21.75" customHeight="1">
      <c r="A24" s="3" t="s">
        <v>127</v>
      </c>
      <c r="C24" s="15"/>
      <c r="D24" s="15"/>
      <c r="E24" s="15"/>
      <c r="F24" s="45">
        <v>18</v>
      </c>
      <c r="G24" s="7"/>
      <c r="H24" s="10">
        <v>435305</v>
      </c>
      <c r="I24" s="7"/>
      <c r="J24" s="10">
        <v>435305</v>
      </c>
      <c r="K24" s="9"/>
      <c r="L24" s="12">
        <v>200285</v>
      </c>
      <c r="M24" s="9"/>
      <c r="N24" s="12">
        <v>200285</v>
      </c>
    </row>
    <row r="25" spans="1:14" s="3" customFormat="1" ht="21.75" customHeight="1">
      <c r="A25" s="3" t="s">
        <v>80</v>
      </c>
      <c r="C25" s="15"/>
      <c r="D25" s="15"/>
      <c r="E25" s="15"/>
      <c r="F25" s="45">
        <v>13</v>
      </c>
      <c r="G25" s="7"/>
      <c r="H25" s="10">
        <v>206744</v>
      </c>
      <c r="I25" s="127"/>
      <c r="J25" s="10">
        <v>176530</v>
      </c>
      <c r="K25" s="9"/>
      <c r="L25" s="12">
        <v>53816</v>
      </c>
      <c r="M25" s="9"/>
      <c r="N25" s="12">
        <v>55432</v>
      </c>
    </row>
    <row r="26" spans="1:14" s="3" customFormat="1" ht="21.75" customHeight="1">
      <c r="A26" s="15" t="s">
        <v>65</v>
      </c>
      <c r="C26" s="15"/>
      <c r="D26" s="15"/>
      <c r="E26" s="15"/>
      <c r="F26" s="45">
        <v>14</v>
      </c>
      <c r="G26" s="1"/>
      <c r="H26" s="12">
        <v>228655</v>
      </c>
      <c r="J26" s="12">
        <v>240800</v>
      </c>
      <c r="K26" s="9"/>
      <c r="L26" s="12">
        <v>221542</v>
      </c>
      <c r="M26" s="9"/>
      <c r="N26" s="9">
        <v>232410</v>
      </c>
    </row>
    <row r="27" spans="1:14" s="3" customFormat="1" ht="21.75" customHeight="1">
      <c r="A27" s="15" t="s">
        <v>128</v>
      </c>
      <c r="C27" s="15"/>
      <c r="D27" s="15"/>
      <c r="E27" s="15"/>
      <c r="F27" s="45" t="s">
        <v>163</v>
      </c>
      <c r="G27" s="1"/>
      <c r="H27" s="12">
        <v>33848</v>
      </c>
      <c r="J27" s="12">
        <v>38400</v>
      </c>
      <c r="K27" s="9"/>
      <c r="L27" s="12">
        <v>33848</v>
      </c>
      <c r="M27" s="9"/>
      <c r="N27" s="9">
        <v>38400</v>
      </c>
    </row>
    <row r="28" spans="1:14" s="3" customFormat="1" ht="21.75" customHeight="1">
      <c r="A28" s="15" t="s">
        <v>101</v>
      </c>
      <c r="C28" s="15"/>
      <c r="D28" s="15"/>
      <c r="E28" s="15"/>
      <c r="F28" s="45"/>
      <c r="G28" s="1"/>
      <c r="H28" s="12">
        <v>3851</v>
      </c>
      <c r="J28" s="12">
        <v>4172</v>
      </c>
      <c r="K28" s="9"/>
      <c r="L28" s="12">
        <v>3851</v>
      </c>
      <c r="M28" s="9"/>
      <c r="N28" s="9">
        <v>4172</v>
      </c>
    </row>
    <row r="29" spans="1:14" s="3" customFormat="1" ht="21.75" customHeight="1">
      <c r="A29" s="15" t="s">
        <v>68</v>
      </c>
      <c r="C29" s="15"/>
      <c r="D29" s="15"/>
      <c r="E29" s="15"/>
      <c r="F29" s="45">
        <v>21</v>
      </c>
      <c r="G29" s="1"/>
      <c r="H29" s="12">
        <v>6725</v>
      </c>
      <c r="J29" s="12">
        <v>6553</v>
      </c>
      <c r="K29" s="9"/>
      <c r="L29" s="12">
        <v>6053</v>
      </c>
      <c r="M29" s="9"/>
      <c r="N29" s="9">
        <v>5980</v>
      </c>
    </row>
    <row r="30" spans="1:14" s="3" customFormat="1" ht="21.75" customHeight="1">
      <c r="A30" s="15" t="s">
        <v>129</v>
      </c>
      <c r="C30" s="15"/>
      <c r="D30" s="15"/>
      <c r="E30" s="15"/>
      <c r="F30" s="45">
        <v>15</v>
      </c>
      <c r="G30" s="1"/>
      <c r="H30" s="12">
        <v>6249</v>
      </c>
      <c r="J30" s="12">
        <v>3215</v>
      </c>
      <c r="K30" s="9"/>
      <c r="L30" s="12">
        <v>6249</v>
      </c>
      <c r="M30" s="9"/>
      <c r="N30" s="9">
        <v>3215</v>
      </c>
    </row>
    <row r="31" spans="1:14" s="3" customFormat="1" ht="21.75" customHeight="1">
      <c r="A31" s="15" t="s">
        <v>10</v>
      </c>
      <c r="C31" s="15"/>
      <c r="D31" s="15"/>
      <c r="E31" s="15"/>
      <c r="F31" s="45"/>
      <c r="H31" s="10"/>
      <c r="J31" s="10"/>
      <c r="K31" s="9"/>
      <c r="L31" s="12"/>
      <c r="M31" s="9"/>
      <c r="N31" s="9"/>
    </row>
    <row r="32" spans="1:14" s="3" customFormat="1" ht="21.75" customHeight="1">
      <c r="A32" s="15"/>
      <c r="B32" s="3" t="s">
        <v>111</v>
      </c>
      <c r="C32" s="15"/>
      <c r="D32" s="15"/>
      <c r="E32" s="15"/>
      <c r="F32" s="45">
        <v>16</v>
      </c>
      <c r="H32" s="10">
        <v>68471</v>
      </c>
      <c r="J32" s="10">
        <v>46238</v>
      </c>
      <c r="K32" s="9"/>
      <c r="L32" s="12">
        <v>68471</v>
      </c>
      <c r="M32" s="9"/>
      <c r="N32" s="9">
        <v>46238</v>
      </c>
    </row>
    <row r="33" spans="1:14" s="3" customFormat="1" ht="21.75" customHeight="1">
      <c r="A33" s="15"/>
      <c r="B33" s="3" t="s">
        <v>102</v>
      </c>
      <c r="C33" s="15"/>
      <c r="D33" s="15"/>
      <c r="E33" s="15"/>
      <c r="F33" s="45"/>
      <c r="H33" s="10">
        <v>37303</v>
      </c>
      <c r="J33" s="10">
        <v>31522</v>
      </c>
      <c r="K33" s="9"/>
      <c r="L33" s="12">
        <v>34812</v>
      </c>
      <c r="M33" s="9"/>
      <c r="N33" s="9">
        <v>29592</v>
      </c>
    </row>
    <row r="34" spans="1:14" s="3" customFormat="1" ht="21.75" customHeight="1">
      <c r="A34" s="15"/>
      <c r="B34" s="3" t="s">
        <v>103</v>
      </c>
      <c r="C34" s="15"/>
      <c r="D34" s="15"/>
      <c r="E34" s="15"/>
      <c r="F34" s="45">
        <v>5</v>
      </c>
      <c r="H34" s="10">
        <v>10094</v>
      </c>
      <c r="J34" s="10">
        <v>7332</v>
      </c>
      <c r="K34" s="9"/>
      <c r="L34" s="12">
        <v>6247</v>
      </c>
      <c r="M34" s="9"/>
      <c r="N34" s="9">
        <v>6405</v>
      </c>
    </row>
    <row r="35" spans="1:14" s="3" customFormat="1" ht="21.75" customHeight="1">
      <c r="A35" s="91" t="s">
        <v>11</v>
      </c>
      <c r="C35" s="91"/>
      <c r="D35" s="15"/>
      <c r="E35" s="15"/>
      <c r="F35" s="133"/>
      <c r="G35" s="7"/>
      <c r="H35" s="126">
        <f>SUM(H21:H34)</f>
        <v>1049875</v>
      </c>
      <c r="I35" s="7"/>
      <c r="J35" s="126">
        <f>SUM(J21:J34)</f>
        <v>1003695</v>
      </c>
      <c r="K35" s="9"/>
      <c r="L35" s="14">
        <f>SUM(L21:L34)</f>
        <v>1312937</v>
      </c>
      <c r="M35" s="9"/>
      <c r="N35" s="14">
        <f>SUM(N21:N34)</f>
        <v>1299892</v>
      </c>
    </row>
    <row r="36" spans="3:14" s="3" customFormat="1" ht="21.75" customHeight="1">
      <c r="C36" s="91"/>
      <c r="D36" s="91"/>
      <c r="E36" s="91"/>
      <c r="F36" s="133"/>
      <c r="G36" s="7"/>
      <c r="H36" s="127"/>
      <c r="I36" s="7"/>
      <c r="J36" s="127"/>
      <c r="K36" s="9"/>
      <c r="L36" s="13"/>
      <c r="M36" s="9"/>
      <c r="N36" s="13"/>
    </row>
    <row r="37" spans="1:14" s="3" customFormat="1" ht="21.75" customHeight="1" thickBot="1">
      <c r="A37" s="7" t="s">
        <v>12</v>
      </c>
      <c r="C37" s="15"/>
      <c r="D37" s="91"/>
      <c r="E37" s="15"/>
      <c r="F37" s="132"/>
      <c r="G37" s="7"/>
      <c r="H37" s="128">
        <f>+H35+H18</f>
        <v>1521844</v>
      </c>
      <c r="I37" s="7"/>
      <c r="J37" s="128">
        <f>+J35+J18</f>
        <v>1527528</v>
      </c>
      <c r="K37" s="9"/>
      <c r="L37" s="128">
        <f>+L35+L18</f>
        <v>1541771</v>
      </c>
      <c r="M37" s="9"/>
      <c r="N37" s="128">
        <f>+N35+N18</f>
        <v>1547238</v>
      </c>
    </row>
    <row r="38" spans="1:14" ht="21.75" customHeight="1" thickTop="1">
      <c r="A38" s="41"/>
      <c r="D38" s="88"/>
      <c r="F38" s="134"/>
      <c r="G38" s="41"/>
      <c r="H38" s="32"/>
      <c r="I38" s="41"/>
      <c r="J38" s="32"/>
      <c r="K38" s="31"/>
      <c r="L38" s="32"/>
      <c r="M38" s="31"/>
      <c r="N38" s="32"/>
    </row>
    <row r="39" spans="1:12" s="22" customFormat="1" ht="22.5" customHeight="1">
      <c r="A39" s="21" t="s">
        <v>0</v>
      </c>
      <c r="B39" s="21"/>
      <c r="C39" s="21"/>
      <c r="D39" s="21"/>
      <c r="E39" s="21"/>
      <c r="F39" s="135"/>
      <c r="G39" s="21"/>
      <c r="H39" s="21"/>
      <c r="I39" s="21"/>
      <c r="J39" s="21"/>
      <c r="K39" s="21"/>
      <c r="L39" s="21"/>
    </row>
    <row r="40" spans="1:12" s="22" customFormat="1" ht="22.5" customHeight="1">
      <c r="A40" s="21" t="s">
        <v>120</v>
      </c>
      <c r="B40" s="21"/>
      <c r="C40" s="21"/>
      <c r="D40" s="21"/>
      <c r="E40" s="21"/>
      <c r="F40" s="135"/>
      <c r="G40" s="21"/>
      <c r="H40" s="21"/>
      <c r="I40" s="21"/>
      <c r="J40" s="21"/>
      <c r="K40" s="21"/>
      <c r="L40" s="21"/>
    </row>
    <row r="41" spans="1:12" s="22" customFormat="1" ht="22.5" customHeight="1">
      <c r="A41" s="21" t="str">
        <f>A3</f>
        <v>ณ วันที่ 30 กันยายน 2564</v>
      </c>
      <c r="B41" s="21"/>
      <c r="C41" s="21"/>
      <c r="D41" s="21"/>
      <c r="E41" s="21"/>
      <c r="F41" s="135"/>
      <c r="G41" s="21"/>
      <c r="H41" s="21"/>
      <c r="I41" s="21"/>
      <c r="J41" s="21"/>
      <c r="K41" s="21"/>
      <c r="L41" s="21"/>
    </row>
    <row r="42" spans="3:5" ht="22.5" customHeight="1">
      <c r="C42" s="27"/>
      <c r="D42" s="27"/>
      <c r="E42" s="27"/>
    </row>
    <row r="43" spans="1:12" ht="22.5" customHeight="1">
      <c r="A43" s="27" t="s">
        <v>13</v>
      </c>
      <c r="B43" s="27"/>
      <c r="C43" s="27"/>
      <c r="D43" s="27"/>
      <c r="E43" s="27"/>
      <c r="F43" s="137"/>
      <c r="G43" s="27"/>
      <c r="H43" s="27"/>
      <c r="I43" s="27"/>
      <c r="J43" s="27"/>
      <c r="K43" s="27"/>
      <c r="L43" s="27"/>
    </row>
    <row r="44" spans="6:14" ht="20.25" customHeight="1">
      <c r="F44" s="82"/>
      <c r="G44" s="26"/>
      <c r="H44" s="184" t="s">
        <v>88</v>
      </c>
      <c r="I44" s="184"/>
      <c r="J44" s="184"/>
      <c r="K44" s="184"/>
      <c r="L44" s="184"/>
      <c r="M44" s="184"/>
      <c r="N44" s="184"/>
    </row>
    <row r="45" spans="6:14" ht="20.25" customHeight="1">
      <c r="F45" s="82"/>
      <c r="G45" s="26"/>
      <c r="H45" s="184" t="s">
        <v>1</v>
      </c>
      <c r="I45" s="184"/>
      <c r="J45" s="184"/>
      <c r="K45" s="87"/>
      <c r="L45" s="185" t="s">
        <v>67</v>
      </c>
      <c r="M45" s="185"/>
      <c r="N45" s="185"/>
    </row>
    <row r="46" spans="6:14" ht="20.25" customHeight="1">
      <c r="F46" s="82"/>
      <c r="G46" s="26"/>
      <c r="H46" s="121" t="s">
        <v>167</v>
      </c>
      <c r="I46" s="1"/>
      <c r="J46" s="121" t="s">
        <v>145</v>
      </c>
      <c r="K46" s="87"/>
      <c r="L46" s="121" t="s">
        <v>167</v>
      </c>
      <c r="M46" s="1"/>
      <c r="N46" s="121" t="s">
        <v>145</v>
      </c>
    </row>
    <row r="47" spans="3:14" ht="20.25" customHeight="1">
      <c r="C47" s="88"/>
      <c r="D47" s="88"/>
      <c r="E47" s="88"/>
      <c r="F47" s="82"/>
      <c r="G47" s="26"/>
      <c r="H47" s="94" t="s">
        <v>82</v>
      </c>
      <c r="I47" s="26"/>
      <c r="J47" s="94" t="s">
        <v>84</v>
      </c>
      <c r="K47" s="108"/>
      <c r="L47" s="94" t="s">
        <v>82</v>
      </c>
      <c r="M47" s="26"/>
      <c r="N47" s="94" t="s">
        <v>84</v>
      </c>
    </row>
    <row r="48" spans="3:14" ht="20.25" customHeight="1">
      <c r="C48" s="88"/>
      <c r="D48" s="88"/>
      <c r="E48" s="88"/>
      <c r="F48" s="83" t="s">
        <v>2</v>
      </c>
      <c r="G48" s="26"/>
      <c r="H48" s="24" t="s">
        <v>83</v>
      </c>
      <c r="I48" s="26"/>
      <c r="J48" s="117"/>
      <c r="K48" s="108"/>
      <c r="L48" s="24" t="s">
        <v>83</v>
      </c>
      <c r="M48" s="26"/>
      <c r="N48" s="117"/>
    </row>
    <row r="49" spans="1:14" ht="20.25" customHeight="1">
      <c r="A49" s="88" t="s">
        <v>14</v>
      </c>
      <c r="D49" s="88"/>
      <c r="F49" s="116"/>
      <c r="G49" s="41"/>
      <c r="H49" s="41"/>
      <c r="I49" s="41"/>
      <c r="J49" s="41"/>
      <c r="N49" s="26"/>
    </row>
    <row r="50" spans="1:14" ht="20.25" customHeight="1">
      <c r="A50" s="25" t="s">
        <v>79</v>
      </c>
      <c r="B50" s="25"/>
      <c r="E50" s="28"/>
      <c r="F50" s="45" t="s">
        <v>164</v>
      </c>
      <c r="G50" s="26"/>
      <c r="H50" s="31">
        <v>46166</v>
      </c>
      <c r="J50" s="31">
        <v>38264</v>
      </c>
      <c r="K50" s="31"/>
      <c r="L50" s="29">
        <v>41701</v>
      </c>
      <c r="M50" s="31"/>
      <c r="N50" s="29">
        <v>34717</v>
      </c>
    </row>
    <row r="51" spans="1:14" ht="20.25" customHeight="1">
      <c r="A51" s="25" t="s">
        <v>99</v>
      </c>
      <c r="B51" s="25"/>
      <c r="E51" s="28"/>
      <c r="F51" s="45">
        <v>18</v>
      </c>
      <c r="G51" s="26"/>
      <c r="H51" s="31">
        <v>22311</v>
      </c>
      <c r="J51" s="31">
        <v>26765</v>
      </c>
      <c r="K51" s="31"/>
      <c r="L51" s="29">
        <v>22311</v>
      </c>
      <c r="M51" s="31"/>
      <c r="N51" s="29">
        <v>26765</v>
      </c>
    </row>
    <row r="52" spans="1:14" ht="20.25" customHeight="1">
      <c r="A52" s="107" t="s">
        <v>137</v>
      </c>
      <c r="E52" s="152"/>
      <c r="F52" s="45" t="s">
        <v>163</v>
      </c>
      <c r="H52" s="29">
        <v>15069</v>
      </c>
      <c r="I52" s="29"/>
      <c r="J52" s="29">
        <v>13771</v>
      </c>
      <c r="K52" s="31"/>
      <c r="L52" s="29">
        <v>15069</v>
      </c>
      <c r="M52" s="31"/>
      <c r="N52" s="29">
        <v>13771</v>
      </c>
    </row>
    <row r="53" spans="1:14" ht="20.25" customHeight="1">
      <c r="A53" s="25" t="s">
        <v>177</v>
      </c>
      <c r="B53" s="25"/>
      <c r="C53" s="28"/>
      <c r="F53" s="45"/>
      <c r="G53" s="26"/>
      <c r="H53" s="31">
        <v>1145</v>
      </c>
      <c r="J53" s="104" t="s">
        <v>40</v>
      </c>
      <c r="K53" s="31"/>
      <c r="L53" s="104" t="s">
        <v>40</v>
      </c>
      <c r="M53" s="31"/>
      <c r="N53" s="104" t="s">
        <v>40</v>
      </c>
    </row>
    <row r="54" spans="1:14" ht="20.25" customHeight="1">
      <c r="A54" s="88" t="s">
        <v>15</v>
      </c>
      <c r="D54" s="28"/>
      <c r="E54" s="88"/>
      <c r="F54" s="116"/>
      <c r="G54" s="26"/>
      <c r="H54" s="36">
        <f>SUM(H50:H53)</f>
        <v>84691</v>
      </c>
      <c r="J54" s="36">
        <f>SUM(J50:J53)</f>
        <v>78800</v>
      </c>
      <c r="K54" s="31"/>
      <c r="L54" s="36">
        <f>SUM(L50:L53)</f>
        <v>79081</v>
      </c>
      <c r="M54" s="31"/>
      <c r="N54" s="36">
        <f>SUM(N50:N53)</f>
        <v>75253</v>
      </c>
    </row>
    <row r="55" spans="3:14" ht="7.5" customHeight="1">
      <c r="C55" s="88"/>
      <c r="D55" s="88"/>
      <c r="E55" s="88"/>
      <c r="F55" s="138"/>
      <c r="G55" s="41"/>
      <c r="H55" s="31"/>
      <c r="I55" s="41"/>
      <c r="J55" s="31"/>
      <c r="K55" s="31"/>
      <c r="L55" s="31"/>
      <c r="M55" s="31"/>
      <c r="N55" s="31"/>
    </row>
    <row r="56" spans="1:14" ht="20.25" customHeight="1">
      <c r="A56" s="88" t="s">
        <v>16</v>
      </c>
      <c r="D56" s="88"/>
      <c r="E56" s="88"/>
      <c r="F56" s="116"/>
      <c r="G56" s="26"/>
      <c r="H56" s="26"/>
      <c r="J56" s="26"/>
      <c r="K56" s="31"/>
      <c r="L56" s="31"/>
      <c r="M56" s="31"/>
      <c r="N56" s="31"/>
    </row>
    <row r="57" spans="1:14" ht="20.25" customHeight="1">
      <c r="A57" s="107" t="s">
        <v>181</v>
      </c>
      <c r="D57" s="88"/>
      <c r="E57" s="88"/>
      <c r="F57" s="45">
        <v>18</v>
      </c>
      <c r="G57" s="26"/>
      <c r="H57" s="31">
        <v>138</v>
      </c>
      <c r="J57" s="31">
        <v>15638</v>
      </c>
      <c r="K57" s="31"/>
      <c r="L57" s="31">
        <v>138</v>
      </c>
      <c r="M57" s="31"/>
      <c r="N57" s="31">
        <v>15638</v>
      </c>
    </row>
    <row r="58" spans="1:14" ht="20.25" customHeight="1">
      <c r="A58" s="107" t="s">
        <v>138</v>
      </c>
      <c r="D58" s="88"/>
      <c r="E58" s="88"/>
      <c r="F58" s="45" t="s">
        <v>163</v>
      </c>
      <c r="G58" s="26"/>
      <c r="H58" s="31">
        <v>39227</v>
      </c>
      <c r="J58" s="31">
        <v>46704</v>
      </c>
      <c r="K58" s="31"/>
      <c r="L58" s="31">
        <v>39227</v>
      </c>
      <c r="M58" s="31"/>
      <c r="N58" s="31">
        <v>46704</v>
      </c>
    </row>
    <row r="59" spans="1:14" ht="20.25" customHeight="1">
      <c r="A59" s="25" t="s">
        <v>61</v>
      </c>
      <c r="F59" s="45">
        <v>20</v>
      </c>
      <c r="G59" s="26"/>
      <c r="H59" s="31">
        <v>8081</v>
      </c>
      <c r="J59" s="31">
        <v>7530</v>
      </c>
      <c r="K59" s="31"/>
      <c r="L59" s="33">
        <v>7735</v>
      </c>
      <c r="M59" s="31"/>
      <c r="N59" s="153">
        <v>7211</v>
      </c>
    </row>
    <row r="60" spans="1:14" ht="20.25" customHeight="1">
      <c r="A60" s="25" t="s">
        <v>143</v>
      </c>
      <c r="B60" s="25"/>
      <c r="C60" s="28"/>
      <c r="F60" s="45">
        <v>16</v>
      </c>
      <c r="G60" s="26"/>
      <c r="H60" s="31">
        <v>53213</v>
      </c>
      <c r="J60" s="31">
        <v>53111</v>
      </c>
      <c r="K60" s="31"/>
      <c r="L60" s="31">
        <v>53213</v>
      </c>
      <c r="M60" s="31"/>
      <c r="N60" s="31">
        <v>53111</v>
      </c>
    </row>
    <row r="61" spans="1:14" ht="20.25" customHeight="1">
      <c r="A61" s="176" t="s">
        <v>147</v>
      </c>
      <c r="B61" s="25"/>
      <c r="C61" s="28"/>
      <c r="F61" s="45"/>
      <c r="G61" s="26"/>
      <c r="H61" s="31">
        <v>1237</v>
      </c>
      <c r="J61" s="31">
        <v>1237</v>
      </c>
      <c r="K61" s="31"/>
      <c r="L61" s="31">
        <v>1237</v>
      </c>
      <c r="M61" s="31"/>
      <c r="N61" s="31">
        <v>1237</v>
      </c>
    </row>
    <row r="62" spans="1:14" ht="20.25" customHeight="1">
      <c r="A62" s="88" t="s">
        <v>17</v>
      </c>
      <c r="D62" s="28"/>
      <c r="E62" s="88"/>
      <c r="F62" s="82"/>
      <c r="G62" s="26"/>
      <c r="H62" s="77">
        <f>SUM(H57:H61)</f>
        <v>101896</v>
      </c>
      <c r="J62" s="77">
        <f>SUM(J57:J61)</f>
        <v>124220</v>
      </c>
      <c r="K62" s="31"/>
      <c r="L62" s="77">
        <f>SUM(L57:L61)</f>
        <v>101550</v>
      </c>
      <c r="M62" s="31"/>
      <c r="N62" s="77">
        <f>SUM(N57:N61)</f>
        <v>123901</v>
      </c>
    </row>
    <row r="63" spans="3:14" ht="7.5" customHeight="1">
      <c r="C63" s="88"/>
      <c r="D63" s="88"/>
      <c r="E63" s="88"/>
      <c r="F63" s="134"/>
      <c r="G63" s="41"/>
      <c r="H63" s="30"/>
      <c r="I63" s="41"/>
      <c r="J63" s="30"/>
      <c r="K63" s="31"/>
      <c r="L63" s="31"/>
      <c r="M63" s="31"/>
      <c r="N63" s="31"/>
    </row>
    <row r="64" spans="1:14" ht="20.25" customHeight="1">
      <c r="A64" s="88" t="s">
        <v>18</v>
      </c>
      <c r="D64" s="28"/>
      <c r="E64" s="88"/>
      <c r="F64" s="82"/>
      <c r="G64" s="26"/>
      <c r="H64" s="40">
        <f>+H62+H54</f>
        <v>186587</v>
      </c>
      <c r="I64" s="31"/>
      <c r="J64" s="95">
        <f>+J62+J54</f>
        <v>203020</v>
      </c>
      <c r="K64" s="31"/>
      <c r="L64" s="95">
        <f>SUM(L54+L62)</f>
        <v>180631</v>
      </c>
      <c r="M64" s="31"/>
      <c r="N64" s="40">
        <f>+N62+N54</f>
        <v>199154</v>
      </c>
    </row>
    <row r="65" spans="1:14" ht="20.25" customHeight="1">
      <c r="A65" s="88"/>
      <c r="D65" s="28"/>
      <c r="E65" s="88"/>
      <c r="F65" s="82"/>
      <c r="G65" s="26"/>
      <c r="H65" s="32"/>
      <c r="I65" s="31"/>
      <c r="J65" s="32"/>
      <c r="K65" s="31"/>
      <c r="L65" s="32"/>
      <c r="M65" s="31"/>
      <c r="N65" s="32"/>
    </row>
    <row r="66" spans="1:14" ht="20.25" customHeight="1">
      <c r="A66" s="88" t="s">
        <v>19</v>
      </c>
      <c r="D66" s="88"/>
      <c r="E66" s="88"/>
      <c r="F66" s="116"/>
      <c r="G66" s="26"/>
      <c r="H66" s="26"/>
      <c r="J66" s="26"/>
      <c r="K66" s="31"/>
      <c r="L66" s="31"/>
      <c r="M66" s="31"/>
      <c r="N66" s="31"/>
    </row>
    <row r="67" spans="1:14" ht="20.25" customHeight="1">
      <c r="A67" s="25" t="s">
        <v>49</v>
      </c>
      <c r="F67" s="116"/>
      <c r="G67" s="26"/>
      <c r="H67" s="26"/>
      <c r="J67" s="26"/>
      <c r="K67" s="31"/>
      <c r="L67" s="31"/>
      <c r="M67" s="31"/>
      <c r="N67" s="31"/>
    </row>
    <row r="68" spans="1:14" ht="20.25" customHeight="1" thickBot="1">
      <c r="A68" s="28" t="s">
        <v>122</v>
      </c>
      <c r="C68" s="28"/>
      <c r="F68" s="116"/>
      <c r="G68" s="26"/>
      <c r="H68" s="142">
        <v>1122298</v>
      </c>
      <c r="J68" s="142">
        <v>1122298</v>
      </c>
      <c r="K68" s="31"/>
      <c r="L68" s="142">
        <v>1122298</v>
      </c>
      <c r="M68" s="31"/>
      <c r="N68" s="142">
        <v>1122298</v>
      </c>
    </row>
    <row r="69" spans="3:14" ht="8.25" customHeight="1" thickTop="1">
      <c r="C69" s="28"/>
      <c r="F69" s="116"/>
      <c r="G69" s="26"/>
      <c r="H69" s="31"/>
      <c r="J69" s="31"/>
      <c r="K69" s="31"/>
      <c r="L69" s="31"/>
      <c r="M69" s="31"/>
      <c r="N69" s="31"/>
    </row>
    <row r="70" spans="1:14" ht="20.25" customHeight="1">
      <c r="A70" s="25" t="s">
        <v>112</v>
      </c>
      <c r="C70" s="28"/>
      <c r="F70" s="116"/>
      <c r="G70" s="26"/>
      <c r="H70" s="31">
        <f>+ส่วนของผู้ถือหุ้นงบรวม!C20</f>
        <v>1122298</v>
      </c>
      <c r="J70" s="110">
        <f>+ส่วนของผู้ถือหุ้นงบรวม!C14</f>
        <v>1122298</v>
      </c>
      <c r="K70" s="31"/>
      <c r="L70" s="31">
        <f>+ส่วนของผู้ถือหุ้นงบเฉพาะ!C20</f>
        <v>1122298</v>
      </c>
      <c r="M70" s="31"/>
      <c r="N70" s="110">
        <f>+ส่วนของผู้ถือหุ้นงบเฉพาะ!C14</f>
        <v>1122298</v>
      </c>
    </row>
    <row r="71" spans="1:14" ht="20.25" customHeight="1">
      <c r="A71" s="25" t="s">
        <v>45</v>
      </c>
      <c r="F71" s="116"/>
      <c r="G71" s="26"/>
      <c r="H71" s="31">
        <f>+ส่วนของผู้ถือหุ้นงบรวม!E20</f>
        <v>208730</v>
      </c>
      <c r="J71" s="110">
        <f>+ส่วนของผู้ถือหุ้นงบรวม!E14</f>
        <v>208730</v>
      </c>
      <c r="K71" s="31"/>
      <c r="L71" s="31">
        <f>+ส่วนของผู้ถือหุ้นงบเฉพาะ!E20</f>
        <v>208730</v>
      </c>
      <c r="M71" s="31"/>
      <c r="N71" s="110">
        <f>+ส่วนของผู้ถือหุ้นงบเฉพาะ!E14</f>
        <v>208730</v>
      </c>
    </row>
    <row r="72" spans="1:14" ht="20.25" customHeight="1">
      <c r="A72" s="25" t="s">
        <v>62</v>
      </c>
      <c r="F72" s="116"/>
      <c r="G72" s="26"/>
      <c r="H72" s="33"/>
      <c r="J72" s="33"/>
      <c r="K72" s="33"/>
      <c r="L72" s="33"/>
      <c r="M72" s="33"/>
      <c r="N72" s="33"/>
    </row>
    <row r="73" spans="1:14" ht="20.25" customHeight="1">
      <c r="A73" s="170" t="s">
        <v>72</v>
      </c>
      <c r="C73" s="28"/>
      <c r="D73" s="170"/>
      <c r="F73" s="116"/>
      <c r="G73" s="26"/>
      <c r="H73" s="33">
        <f>+ส่วนของผู้ถือหุ้นงบรวม!G20</f>
        <v>13405</v>
      </c>
      <c r="J73" s="109">
        <f>+ส่วนของผู้ถือหุ้นงบรวม!G14</f>
        <v>13405</v>
      </c>
      <c r="K73" s="33"/>
      <c r="L73" s="33">
        <f>+ส่วนของผู้ถือหุ้นงบเฉพาะ!G20</f>
        <v>13405</v>
      </c>
      <c r="M73" s="33"/>
      <c r="N73" s="109">
        <f>+ส่วนของผู้ถือหุ้นงบเฉพาะ!G14</f>
        <v>13405</v>
      </c>
    </row>
    <row r="74" spans="1:14" ht="20.25" customHeight="1">
      <c r="A74" s="170" t="s">
        <v>66</v>
      </c>
      <c r="C74" s="28"/>
      <c r="D74" s="170"/>
      <c r="G74" s="26"/>
      <c r="H74" s="33">
        <f>ส่วนของผู้ถือหุ้นงบรวม!I20</f>
        <v>-8255</v>
      </c>
      <c r="J74" s="111">
        <v>-15300</v>
      </c>
      <c r="K74" s="33"/>
      <c r="L74" s="33">
        <f>ส่วนของผู้ถือหุ้นงบเฉพาะ!I20</f>
        <v>17628</v>
      </c>
      <c r="M74" s="33"/>
      <c r="N74" s="171">
        <v>8276</v>
      </c>
    </row>
    <row r="75" spans="1:14" ht="20.25" customHeight="1">
      <c r="A75" s="25" t="s">
        <v>57</v>
      </c>
      <c r="F75" s="82"/>
      <c r="G75" s="26"/>
      <c r="H75" s="33">
        <f>+ส่วนของผู้ถือหุ้นงบรวม!K20</f>
        <v>-921</v>
      </c>
      <c r="J75" s="172">
        <v>-4625</v>
      </c>
      <c r="K75" s="33"/>
      <c r="L75" s="33">
        <f>+ส่วนของผู้ถือหุ้นงบเฉพาะ!K20</f>
        <v>-921</v>
      </c>
      <c r="M75" s="33"/>
      <c r="N75" s="173">
        <f>+ส่วนของผู้ถือหุ้นงบเฉพาะ!K14</f>
        <v>-4625</v>
      </c>
    </row>
    <row r="76" spans="1:14" ht="20.25" customHeight="1">
      <c r="A76" s="88" t="s">
        <v>97</v>
      </c>
      <c r="D76" s="28"/>
      <c r="E76" s="88"/>
      <c r="F76" s="82"/>
      <c r="G76" s="26"/>
      <c r="H76" s="98">
        <f>SUM(H70:H75)</f>
        <v>1335257</v>
      </c>
      <c r="J76" s="109">
        <f>SUM(J70:J75)</f>
        <v>1324508</v>
      </c>
      <c r="K76" s="31"/>
      <c r="L76" s="98">
        <f>SUM(L70:L75)</f>
        <v>1361140</v>
      </c>
      <c r="M76" s="31"/>
      <c r="N76" s="98">
        <f>SUM(N70:N75)</f>
        <v>1348084</v>
      </c>
    </row>
    <row r="77" spans="6:14" ht="7.5" customHeight="1">
      <c r="F77" s="82"/>
      <c r="G77" s="26"/>
      <c r="H77" s="26"/>
      <c r="J77" s="32"/>
      <c r="K77" s="31"/>
      <c r="L77" s="31"/>
      <c r="M77" s="31"/>
      <c r="N77" s="31"/>
    </row>
    <row r="78" spans="1:14" ht="21" customHeight="1">
      <c r="A78" s="25" t="s">
        <v>69</v>
      </c>
      <c r="D78" s="88"/>
      <c r="E78" s="88"/>
      <c r="F78" s="82"/>
      <c r="G78" s="26"/>
      <c r="H78" s="78" t="str">
        <f>+ส่วนของผู้ถือหุ้นงบรวม!O20</f>
        <v>-</v>
      </c>
      <c r="I78" s="31"/>
      <c r="J78" s="154" t="s">
        <v>40</v>
      </c>
      <c r="K78" s="31"/>
      <c r="L78" s="78" t="s">
        <v>40</v>
      </c>
      <c r="M78" s="31"/>
      <c r="N78" s="78" t="s">
        <v>40</v>
      </c>
    </row>
    <row r="79" spans="6:14" ht="7.5" customHeight="1">
      <c r="F79" s="82"/>
      <c r="G79" s="26"/>
      <c r="H79" s="26"/>
      <c r="J79" s="26"/>
      <c r="K79" s="31"/>
      <c r="L79" s="26"/>
      <c r="M79" s="31"/>
      <c r="N79" s="26"/>
    </row>
    <row r="80" spans="1:14" ht="21" customHeight="1">
      <c r="A80" s="88" t="s">
        <v>38</v>
      </c>
      <c r="D80" s="28"/>
      <c r="E80" s="88"/>
      <c r="F80" s="82"/>
      <c r="G80" s="26"/>
      <c r="H80" s="40">
        <f>SUM(H76:H78)</f>
        <v>1335257</v>
      </c>
      <c r="J80" s="40">
        <f>SUM(J76:J78)</f>
        <v>1324508</v>
      </c>
      <c r="K80" s="31"/>
      <c r="L80" s="40">
        <f>SUM(L76:L78)</f>
        <v>1361140</v>
      </c>
      <c r="M80" s="31"/>
      <c r="N80" s="40">
        <f>SUM(N76:N78)</f>
        <v>1348084</v>
      </c>
    </row>
    <row r="81" spans="6:14" ht="21" customHeight="1">
      <c r="F81" s="82"/>
      <c r="G81" s="26"/>
      <c r="H81" s="39"/>
      <c r="J81" s="39"/>
      <c r="K81" s="31"/>
      <c r="L81" s="39"/>
      <c r="M81" s="31"/>
      <c r="N81" s="39"/>
    </row>
    <row r="82" spans="1:14" ht="21" customHeight="1" thickBot="1">
      <c r="A82" s="88" t="s">
        <v>20</v>
      </c>
      <c r="D82" s="88"/>
      <c r="E82" s="28"/>
      <c r="F82" s="82"/>
      <c r="G82" s="26"/>
      <c r="H82" s="34">
        <f>+H80+H64</f>
        <v>1521844</v>
      </c>
      <c r="J82" s="34">
        <f>+J80+J64</f>
        <v>1527528</v>
      </c>
      <c r="K82" s="31"/>
      <c r="L82" s="34">
        <f>+L80+L64</f>
        <v>1541771</v>
      </c>
      <c r="M82" s="31"/>
      <c r="N82" s="34">
        <f>+N80+N64</f>
        <v>1547238</v>
      </c>
    </row>
    <row r="83" spans="1:14" ht="21" customHeight="1" thickTop="1">
      <c r="A83" s="88"/>
      <c r="D83" s="88"/>
      <c r="E83" s="28"/>
      <c r="F83" s="82"/>
      <c r="G83" s="26"/>
      <c r="H83" s="31"/>
      <c r="J83" s="31"/>
      <c r="K83" s="31"/>
      <c r="L83" s="31"/>
      <c r="M83" s="31"/>
      <c r="N83" s="31"/>
    </row>
    <row r="84" spans="1:14" ht="21" customHeight="1">
      <c r="A84" s="88"/>
      <c r="D84" s="88"/>
      <c r="E84" s="28"/>
      <c r="F84" s="82"/>
      <c r="G84" s="26"/>
      <c r="H84" s="32">
        <f>H37-H82</f>
        <v>0</v>
      </c>
      <c r="J84" s="32">
        <f>J37-J82</f>
        <v>0</v>
      </c>
      <c r="K84" s="32"/>
      <c r="L84" s="32">
        <f>L37-L82</f>
        <v>0</v>
      </c>
      <c r="M84" s="32"/>
      <c r="N84" s="32">
        <f>N37-N82</f>
        <v>0</v>
      </c>
    </row>
    <row r="85" spans="1:14" ht="21" customHeight="1">
      <c r="A85" s="88"/>
      <c r="D85" s="88"/>
      <c r="E85" s="28"/>
      <c r="F85" s="82"/>
      <c r="G85" s="26"/>
      <c r="H85" s="33"/>
      <c r="J85" s="33"/>
      <c r="K85" s="31"/>
      <c r="L85" s="31"/>
      <c r="M85" s="31"/>
      <c r="N85" s="33"/>
    </row>
    <row r="86" spans="1:14" ht="21" customHeight="1">
      <c r="A86" s="88"/>
      <c r="D86" s="88"/>
      <c r="E86" s="28"/>
      <c r="F86" s="82"/>
      <c r="G86" s="26"/>
      <c r="H86" s="31"/>
      <c r="J86" s="31"/>
      <c r="K86" s="31"/>
      <c r="L86" s="31"/>
      <c r="M86" s="31"/>
      <c r="N86" s="31"/>
    </row>
    <row r="87" spans="1:14" ht="21" customHeight="1">
      <c r="A87" s="88"/>
      <c r="D87" s="88"/>
      <c r="E87" s="28"/>
      <c r="F87" s="82"/>
      <c r="G87" s="26"/>
      <c r="H87" s="31"/>
      <c r="J87" s="31"/>
      <c r="K87" s="31"/>
      <c r="L87" s="31"/>
      <c r="M87" s="31"/>
      <c r="N87" s="31"/>
    </row>
    <row r="88" spans="1:14" ht="21" customHeight="1">
      <c r="A88" s="88"/>
      <c r="D88" s="88"/>
      <c r="E88" s="28"/>
      <c r="F88" s="82"/>
      <c r="G88" s="26"/>
      <c r="H88" s="31"/>
      <c r="J88" s="31"/>
      <c r="K88" s="31"/>
      <c r="L88" s="31"/>
      <c r="M88" s="31"/>
      <c r="N88" s="31"/>
    </row>
    <row r="89" spans="1:14" ht="21" customHeight="1">
      <c r="A89" s="88"/>
      <c r="D89" s="88"/>
      <c r="E89" s="28"/>
      <c r="F89" s="82"/>
      <c r="G89" s="26"/>
      <c r="H89" s="31"/>
      <c r="J89" s="31"/>
      <c r="K89" s="31"/>
      <c r="L89" s="31"/>
      <c r="M89" s="31"/>
      <c r="N89" s="31"/>
    </row>
    <row r="90" spans="1:14" ht="21" customHeight="1">
      <c r="A90" s="88"/>
      <c r="D90" s="88"/>
      <c r="E90" s="28"/>
      <c r="F90" s="82"/>
      <c r="G90" s="26"/>
      <c r="H90" s="31"/>
      <c r="J90" s="31"/>
      <c r="K90" s="31"/>
      <c r="L90" s="31"/>
      <c r="M90" s="31"/>
      <c r="N90" s="31"/>
    </row>
    <row r="91" spans="1:14" ht="21" customHeight="1">
      <c r="A91" s="88"/>
      <c r="D91" s="88"/>
      <c r="E91" s="28"/>
      <c r="F91" s="82"/>
      <c r="G91" s="26"/>
      <c r="H91" s="31"/>
      <c r="J91" s="31"/>
      <c r="K91" s="31"/>
      <c r="L91" s="31"/>
      <c r="M91" s="31"/>
      <c r="N91" s="31"/>
    </row>
    <row r="92" spans="4:14" ht="22.5" customHeight="1">
      <c r="D92" s="88"/>
      <c r="E92" s="28"/>
      <c r="F92" s="82"/>
      <c r="G92" s="26"/>
      <c r="H92" s="31"/>
      <c r="J92" s="31"/>
      <c r="K92" s="31"/>
      <c r="L92" s="31"/>
      <c r="M92" s="31"/>
      <c r="N92" s="31"/>
    </row>
    <row r="93" spans="4:14" ht="22.5" customHeight="1">
      <c r="D93" s="88"/>
      <c r="E93" s="28"/>
      <c r="F93" s="82"/>
      <c r="G93" s="26"/>
      <c r="H93" s="31"/>
      <c r="J93" s="31"/>
      <c r="K93" s="31"/>
      <c r="L93" s="31"/>
      <c r="M93" s="31"/>
      <c r="N93" s="31"/>
    </row>
    <row r="94" spans="10:14" ht="21.75" customHeight="1">
      <c r="J94" s="31"/>
      <c r="K94" s="31"/>
      <c r="L94" s="31"/>
      <c r="M94" s="31"/>
      <c r="N94" s="31"/>
    </row>
    <row r="95" spans="1:14" ht="21.75" customHeight="1">
      <c r="A95" s="25"/>
      <c r="J95" s="31"/>
      <c r="K95" s="31"/>
      <c r="L95" s="31"/>
      <c r="M95" s="31"/>
      <c r="N95" s="31"/>
    </row>
    <row r="97" spans="1:14" ht="3" customHeight="1">
      <c r="A97" s="25"/>
      <c r="J97" s="31"/>
      <c r="K97" s="31"/>
      <c r="L97" s="31"/>
      <c r="M97" s="31"/>
      <c r="N97" s="31"/>
    </row>
  </sheetData>
  <sheetProtection/>
  <mergeCells count="7">
    <mergeCell ref="A3:M3"/>
    <mergeCell ref="H7:J7"/>
    <mergeCell ref="H45:J45"/>
    <mergeCell ref="H6:N6"/>
    <mergeCell ref="L7:N7"/>
    <mergeCell ref="H44:N44"/>
    <mergeCell ref="L45:N45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0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70" zoomScaleNormal="85" zoomScaleSheetLayoutView="70" workbookViewId="0" topLeftCell="D22">
      <selection activeCell="I35" sqref="I35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710937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68"/>
      <c r="G1" s="23"/>
      <c r="H1" s="23"/>
      <c r="I1" s="43"/>
      <c r="K1" s="186" t="s">
        <v>82</v>
      </c>
      <c r="L1" s="186"/>
      <c r="M1" s="186"/>
    </row>
    <row r="2" spans="1:13" s="20" customFormat="1" ht="21" customHeight="1">
      <c r="A2" s="23" t="s">
        <v>52</v>
      </c>
      <c r="B2" s="23"/>
      <c r="C2" s="23"/>
      <c r="D2" s="23"/>
      <c r="E2" s="68"/>
      <c r="F2" s="68"/>
      <c r="G2" s="23"/>
      <c r="H2" s="23"/>
      <c r="I2" s="43"/>
      <c r="K2" s="43"/>
      <c r="L2" s="43"/>
      <c r="M2" s="55" t="s">
        <v>83</v>
      </c>
    </row>
    <row r="3" spans="1:13" s="20" customFormat="1" ht="21" customHeight="1">
      <c r="A3" s="23" t="s">
        <v>168</v>
      </c>
      <c r="B3" s="23"/>
      <c r="C3" s="23"/>
      <c r="D3" s="23"/>
      <c r="E3" s="23"/>
      <c r="F3" s="68"/>
      <c r="G3" s="23"/>
      <c r="H3" s="23"/>
      <c r="I3" s="68"/>
      <c r="J3" s="23"/>
      <c r="K3" s="23"/>
      <c r="L3" s="23"/>
      <c r="M3" s="43"/>
    </row>
    <row r="4" spans="1:13" s="20" customFormat="1" ht="6" customHeight="1">
      <c r="A4" s="44"/>
      <c r="B4" s="23"/>
      <c r="C4" s="23"/>
      <c r="D4" s="23"/>
      <c r="E4" s="68"/>
      <c r="F4" s="68"/>
      <c r="G4" s="23"/>
      <c r="H4" s="23"/>
      <c r="I4" s="43"/>
      <c r="K4" s="43"/>
      <c r="L4" s="43"/>
      <c r="M4" s="43"/>
    </row>
    <row r="5" spans="5:13" ht="21" customHeight="1">
      <c r="E5" s="1"/>
      <c r="G5" s="188" t="s">
        <v>88</v>
      </c>
      <c r="H5" s="188"/>
      <c r="I5" s="188"/>
      <c r="J5" s="188"/>
      <c r="K5" s="188"/>
      <c r="L5" s="188"/>
      <c r="M5" s="188"/>
    </row>
    <row r="6" spans="5:13" ht="21" customHeight="1">
      <c r="E6" s="1"/>
      <c r="G6" s="187" t="s">
        <v>1</v>
      </c>
      <c r="H6" s="187"/>
      <c r="I6" s="187"/>
      <c r="J6" s="5"/>
      <c r="K6" s="185" t="s">
        <v>67</v>
      </c>
      <c r="L6" s="185"/>
      <c r="M6" s="185"/>
    </row>
    <row r="7" spans="5:13" ht="21" customHeight="1">
      <c r="E7" s="67" t="s">
        <v>2</v>
      </c>
      <c r="G7" s="103">
        <v>2564</v>
      </c>
      <c r="H7" s="4"/>
      <c r="I7" s="97">
        <v>2563</v>
      </c>
      <c r="J7" s="5"/>
      <c r="K7" s="97">
        <v>2564</v>
      </c>
      <c r="L7" s="1"/>
      <c r="M7" s="97">
        <v>2563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49" customFormat="1" ht="21" customHeight="1">
      <c r="A9" s="3" t="s">
        <v>118</v>
      </c>
      <c r="B9" s="3"/>
      <c r="C9" s="3"/>
      <c r="D9" s="3"/>
      <c r="E9" s="45"/>
      <c r="F9" s="3"/>
      <c r="G9" s="9">
        <v>44136</v>
      </c>
      <c r="H9" s="9"/>
      <c r="I9" s="9">
        <v>48112</v>
      </c>
      <c r="J9" s="9"/>
      <c r="K9" s="9">
        <v>44136</v>
      </c>
      <c r="L9" s="150"/>
      <c r="M9" s="9">
        <v>48112</v>
      </c>
    </row>
    <row r="10" spans="1:13" s="149" customFormat="1" ht="21" customHeight="1">
      <c r="A10" s="3" t="s">
        <v>26</v>
      </c>
      <c r="B10" s="3"/>
      <c r="C10" s="3"/>
      <c r="D10" s="3"/>
      <c r="E10" s="151"/>
      <c r="F10" s="3"/>
      <c r="G10" s="35" t="s">
        <v>40</v>
      </c>
      <c r="H10" s="9"/>
      <c r="I10" s="9">
        <v>20937</v>
      </c>
      <c r="J10" s="9"/>
      <c r="K10" s="35" t="s">
        <v>40</v>
      </c>
      <c r="L10" s="150"/>
      <c r="M10" s="9">
        <v>4832</v>
      </c>
    </row>
    <row r="11" spans="1:14" s="149" customFormat="1" ht="21" customHeight="1">
      <c r="A11" s="3" t="s">
        <v>153</v>
      </c>
      <c r="B11" s="3"/>
      <c r="C11" s="3"/>
      <c r="D11" s="3"/>
      <c r="E11" s="45"/>
      <c r="F11" s="3"/>
      <c r="G11" s="9">
        <v>1448</v>
      </c>
      <c r="H11" s="9"/>
      <c r="I11" s="9">
        <v>5858</v>
      </c>
      <c r="J11" s="9"/>
      <c r="K11" s="12" t="s">
        <v>40</v>
      </c>
      <c r="L11" s="150"/>
      <c r="M11" s="12">
        <v>5220</v>
      </c>
      <c r="N11" s="150"/>
    </row>
    <row r="12" spans="1:13" ht="21" customHeight="1">
      <c r="A12" s="2" t="s">
        <v>4</v>
      </c>
      <c r="D12" s="3"/>
      <c r="E12" s="45"/>
      <c r="G12" s="9">
        <v>15157</v>
      </c>
      <c r="H12" s="9"/>
      <c r="I12" s="9">
        <v>12063</v>
      </c>
      <c r="J12" s="9"/>
      <c r="K12" s="9">
        <v>4623</v>
      </c>
      <c r="L12" s="9"/>
      <c r="M12" s="9">
        <v>4469</v>
      </c>
    </row>
    <row r="13" spans="1:13" ht="21" customHeight="1">
      <c r="A13" s="6" t="s">
        <v>5</v>
      </c>
      <c r="D13" s="3"/>
      <c r="E13" s="1"/>
      <c r="G13" s="14">
        <f>SUM(G9:G12)</f>
        <v>60741</v>
      </c>
      <c r="H13" s="9"/>
      <c r="I13" s="46">
        <f>SUM(I9:I12)</f>
        <v>86970</v>
      </c>
      <c r="J13" s="9"/>
      <c r="K13" s="14">
        <f>SUM(K9:K12)</f>
        <v>48759</v>
      </c>
      <c r="L13" s="9"/>
      <c r="M13" s="46">
        <f>SUM(M9:M12)</f>
        <v>62633</v>
      </c>
    </row>
    <row r="14" spans="4:13" ht="7.5" customHeight="1">
      <c r="D14" s="3"/>
      <c r="E14" s="1"/>
      <c r="G14" s="9"/>
      <c r="H14" s="9"/>
      <c r="I14" s="9"/>
      <c r="J14" s="9"/>
      <c r="K14" s="9"/>
      <c r="L14" s="9"/>
      <c r="M14" s="9"/>
    </row>
    <row r="15" spans="1:13" ht="21" customHeight="1">
      <c r="A15" s="6" t="s">
        <v>23</v>
      </c>
      <c r="D15" s="3"/>
      <c r="E15" s="45"/>
      <c r="G15" s="9"/>
      <c r="H15" s="9"/>
      <c r="I15" s="9"/>
      <c r="J15" s="9"/>
      <c r="K15" s="9"/>
      <c r="L15" s="9"/>
      <c r="M15" s="9"/>
    </row>
    <row r="16" spans="1:13" s="3" customFormat="1" ht="21" customHeight="1">
      <c r="A16" s="3" t="s">
        <v>119</v>
      </c>
      <c r="G16" s="9">
        <v>31262</v>
      </c>
      <c r="H16" s="9"/>
      <c r="I16" s="9">
        <v>40856</v>
      </c>
      <c r="J16" s="9"/>
      <c r="K16" s="9">
        <v>31322</v>
      </c>
      <c r="L16" s="9"/>
      <c r="M16" s="9">
        <v>40856</v>
      </c>
    </row>
    <row r="17" spans="1:13" s="3" customFormat="1" ht="21" customHeight="1">
      <c r="A17" s="3" t="s">
        <v>27</v>
      </c>
      <c r="E17" s="45"/>
      <c r="G17" s="35" t="s">
        <v>40</v>
      </c>
      <c r="H17" s="9"/>
      <c r="I17" s="9">
        <v>17853</v>
      </c>
      <c r="J17" s="9"/>
      <c r="K17" s="35" t="s">
        <v>40</v>
      </c>
      <c r="L17" s="9"/>
      <c r="M17" s="9">
        <v>3557</v>
      </c>
    </row>
    <row r="18" spans="1:13" s="3" customFormat="1" ht="21" customHeight="1">
      <c r="A18" s="3" t="s">
        <v>158</v>
      </c>
      <c r="E18" s="45"/>
      <c r="G18" s="9">
        <v>3235</v>
      </c>
      <c r="H18" s="9"/>
      <c r="I18" s="9">
        <v>6245</v>
      </c>
      <c r="J18" s="9"/>
      <c r="K18" s="35" t="s">
        <v>40</v>
      </c>
      <c r="L18" s="9"/>
      <c r="M18" s="9">
        <v>4660</v>
      </c>
    </row>
    <row r="19" spans="1:13" ht="21" customHeight="1">
      <c r="A19" s="2" t="s">
        <v>50</v>
      </c>
      <c r="D19" s="3"/>
      <c r="E19" s="45"/>
      <c r="G19" s="9">
        <v>739</v>
      </c>
      <c r="H19" s="9"/>
      <c r="I19" s="9">
        <v>1960</v>
      </c>
      <c r="J19" s="9"/>
      <c r="K19" s="9">
        <v>676</v>
      </c>
      <c r="L19" s="9"/>
      <c r="M19" s="9">
        <v>1023</v>
      </c>
    </row>
    <row r="20" spans="1:13" ht="21" customHeight="1">
      <c r="A20" s="2" t="s">
        <v>47</v>
      </c>
      <c r="D20" s="3"/>
      <c r="E20" s="45"/>
      <c r="G20" s="9">
        <v>16406</v>
      </c>
      <c r="H20" s="9"/>
      <c r="I20" s="9">
        <v>24620</v>
      </c>
      <c r="J20" s="9"/>
      <c r="K20" s="9">
        <v>12796</v>
      </c>
      <c r="L20" s="9"/>
      <c r="M20" s="9">
        <v>19638</v>
      </c>
    </row>
    <row r="21" spans="1:13" ht="21" customHeight="1">
      <c r="A21" s="6" t="s">
        <v>24</v>
      </c>
      <c r="D21" s="3"/>
      <c r="E21" s="45"/>
      <c r="G21" s="14">
        <f>SUM(G16:G20)</f>
        <v>51642</v>
      </c>
      <c r="H21" s="9"/>
      <c r="I21" s="14">
        <f>SUM(I16:I20)</f>
        <v>91534</v>
      </c>
      <c r="J21" s="9"/>
      <c r="K21" s="14">
        <f>SUM(K16:K20)</f>
        <v>44794</v>
      </c>
      <c r="L21" s="9"/>
      <c r="M21" s="14">
        <f>SUM(M16:M20)</f>
        <v>69734</v>
      </c>
    </row>
    <row r="22" spans="4:13" ht="7.5" customHeight="1">
      <c r="D22" s="3"/>
      <c r="E22" s="45"/>
      <c r="G22" s="19"/>
      <c r="H22" s="9"/>
      <c r="I22" s="9"/>
      <c r="J22" s="9"/>
      <c r="K22" s="19"/>
      <c r="L22" s="9"/>
      <c r="M22" s="9"/>
    </row>
    <row r="23" spans="1:13" ht="21" customHeight="1">
      <c r="A23" s="6" t="s">
        <v>159</v>
      </c>
      <c r="D23" s="3"/>
      <c r="E23" s="45"/>
      <c r="G23" s="12">
        <f>+G13-G21</f>
        <v>9099</v>
      </c>
      <c r="H23" s="9"/>
      <c r="I23" s="12">
        <f>+I13-I21</f>
        <v>-4564</v>
      </c>
      <c r="J23" s="9"/>
      <c r="K23" s="12">
        <f>+K13-K21</f>
        <v>3965</v>
      </c>
      <c r="L23" s="9"/>
      <c r="M23" s="12">
        <f>+M13-M21</f>
        <v>-7101</v>
      </c>
    </row>
    <row r="24" spans="1:13" s="3" customFormat="1" ht="21" customHeight="1">
      <c r="A24" s="3" t="s">
        <v>48</v>
      </c>
      <c r="E24" s="45"/>
      <c r="G24" s="9">
        <v>-990</v>
      </c>
      <c r="H24" s="9"/>
      <c r="I24" s="9">
        <v>-1409</v>
      </c>
      <c r="J24" s="9"/>
      <c r="K24" s="9">
        <v>-988</v>
      </c>
      <c r="L24" s="9"/>
      <c r="M24" s="9">
        <v>-1408</v>
      </c>
    </row>
    <row r="25" spans="1:13" ht="21" customHeight="1">
      <c r="A25" s="2" t="s">
        <v>113</v>
      </c>
      <c r="D25" s="3"/>
      <c r="E25" s="45">
        <v>12</v>
      </c>
      <c r="G25" s="61">
        <v>-334</v>
      </c>
      <c r="H25" s="9"/>
      <c r="I25" s="61">
        <v>-42</v>
      </c>
      <c r="J25" s="9"/>
      <c r="K25" s="169" t="s">
        <v>40</v>
      </c>
      <c r="L25" s="9"/>
      <c r="M25" s="169" t="s">
        <v>40</v>
      </c>
    </row>
    <row r="26" spans="4:13" ht="7.5" customHeight="1">
      <c r="D26" s="3"/>
      <c r="E26" s="45"/>
      <c r="G26" s="9"/>
      <c r="H26" s="9"/>
      <c r="I26" s="9"/>
      <c r="J26" s="9"/>
      <c r="K26" s="9"/>
      <c r="L26" s="9"/>
      <c r="M26" s="9"/>
    </row>
    <row r="27" spans="1:13" ht="21" customHeight="1">
      <c r="A27" s="6" t="s">
        <v>156</v>
      </c>
      <c r="D27" s="3"/>
      <c r="E27" s="45"/>
      <c r="G27" s="9">
        <f>SUM(G23,G25,G24)</f>
        <v>7775</v>
      </c>
      <c r="H27" s="9"/>
      <c r="I27" s="9">
        <f>SUM(I23,I25,I24)</f>
        <v>-6015</v>
      </c>
      <c r="J27" s="9"/>
      <c r="K27" s="9">
        <f>SUM(K23,K25,K24)</f>
        <v>2977</v>
      </c>
      <c r="L27" s="9"/>
      <c r="M27" s="9">
        <f>SUM(M23,M25,M24)</f>
        <v>-8509</v>
      </c>
    </row>
    <row r="28" spans="4:13" ht="7.5" customHeight="1">
      <c r="D28" s="3"/>
      <c r="E28" s="45"/>
      <c r="G28" s="9"/>
      <c r="H28" s="9"/>
      <c r="I28" s="9"/>
      <c r="J28" s="9"/>
      <c r="K28" s="9"/>
      <c r="L28" s="9"/>
      <c r="M28" s="9"/>
    </row>
    <row r="29" spans="1:13" ht="21" customHeight="1">
      <c r="A29" s="2" t="s">
        <v>123</v>
      </c>
      <c r="D29" s="3"/>
      <c r="E29" s="45">
        <v>21</v>
      </c>
      <c r="G29" s="61">
        <v>-1239</v>
      </c>
      <c r="H29" s="9"/>
      <c r="I29" s="61">
        <v>-782</v>
      </c>
      <c r="J29" s="9"/>
      <c r="K29" s="61">
        <v>4</v>
      </c>
      <c r="L29" s="9"/>
      <c r="M29" s="61">
        <v>-836</v>
      </c>
    </row>
    <row r="30" spans="4:13" ht="7.5" customHeight="1">
      <c r="D30" s="3"/>
      <c r="E30" s="45"/>
      <c r="G30" s="9"/>
      <c r="H30" s="9"/>
      <c r="I30" s="9"/>
      <c r="J30" s="9"/>
      <c r="K30" s="9"/>
      <c r="L30" s="9"/>
      <c r="M30" s="9"/>
    </row>
    <row r="31" spans="1:13" ht="21" customHeight="1">
      <c r="A31" s="7" t="s">
        <v>160</v>
      </c>
      <c r="D31" s="3"/>
      <c r="E31" s="1"/>
      <c r="G31" s="57">
        <f>SUM(G27:G29)</f>
        <v>6536</v>
      </c>
      <c r="H31" s="12"/>
      <c r="I31" s="57">
        <f>SUM(I27:I29)</f>
        <v>-6797</v>
      </c>
      <c r="J31" s="12"/>
      <c r="K31" s="57">
        <f>SUM(K27:K29)</f>
        <v>2981</v>
      </c>
      <c r="L31" s="12"/>
      <c r="M31" s="57">
        <f>SUM(M27:M29)</f>
        <v>-9345</v>
      </c>
    </row>
    <row r="32" spans="4:13" ht="7.5" customHeight="1">
      <c r="D32" s="3"/>
      <c r="E32" s="45"/>
      <c r="G32" s="9"/>
      <c r="H32" s="9"/>
      <c r="I32" s="9"/>
      <c r="J32" s="9"/>
      <c r="K32" s="9"/>
      <c r="L32" s="9"/>
      <c r="M32" s="9"/>
    </row>
    <row r="33" spans="1:14" s="3" customFormat="1" ht="21" customHeight="1">
      <c r="A33" s="7" t="s">
        <v>134</v>
      </c>
      <c r="E33" s="45"/>
      <c r="G33" s="12"/>
      <c r="H33" s="12"/>
      <c r="I33" s="12"/>
      <c r="J33" s="12"/>
      <c r="K33" s="12"/>
      <c r="L33" s="12"/>
      <c r="M33" s="12"/>
      <c r="N33" s="12"/>
    </row>
    <row r="34" spans="1:14" s="3" customFormat="1" ht="21" customHeight="1">
      <c r="A34" s="3" t="s">
        <v>172</v>
      </c>
      <c r="E34" s="45"/>
      <c r="G34" s="12"/>
      <c r="H34" s="12"/>
      <c r="I34" s="12"/>
      <c r="J34" s="12"/>
      <c r="K34" s="12"/>
      <c r="L34" s="12"/>
      <c r="M34" s="12"/>
      <c r="N34" s="12"/>
    </row>
    <row r="35" spans="1:14" s="3" customFormat="1" ht="21" customHeight="1">
      <c r="A35" s="3" t="s">
        <v>139</v>
      </c>
      <c r="E35" s="45">
        <v>15</v>
      </c>
      <c r="G35" s="156">
        <v>-189</v>
      </c>
      <c r="H35" s="12"/>
      <c r="I35" s="156">
        <v>-325</v>
      </c>
      <c r="J35" s="12"/>
      <c r="K35" s="156">
        <v>-189</v>
      </c>
      <c r="L35" s="12"/>
      <c r="M35" s="57">
        <v>-325</v>
      </c>
      <c r="N35" s="12"/>
    </row>
    <row r="36" spans="1:14" s="3" customFormat="1" ht="21" customHeight="1">
      <c r="A36" s="7" t="s">
        <v>135</v>
      </c>
      <c r="E36" s="45"/>
      <c r="G36" s="12">
        <f>SUM(G35)</f>
        <v>-189</v>
      </c>
      <c r="H36" s="12"/>
      <c r="I36" s="12">
        <f>SUM(I35)</f>
        <v>-325</v>
      </c>
      <c r="J36" s="12"/>
      <c r="K36" s="12">
        <f>SUM(K35)</f>
        <v>-189</v>
      </c>
      <c r="L36" s="12"/>
      <c r="M36" s="12">
        <f>SUM(M35)</f>
        <v>-325</v>
      </c>
      <c r="N36" s="12"/>
    </row>
    <row r="37" spans="1:13" s="3" customFormat="1" ht="21" customHeight="1">
      <c r="A37" s="41" t="s">
        <v>124</v>
      </c>
      <c r="E37" s="1"/>
      <c r="G37" s="102">
        <f>SUM(G36)</f>
        <v>-189</v>
      </c>
      <c r="H37" s="12"/>
      <c r="I37" s="102">
        <f>SUM(I36)</f>
        <v>-325</v>
      </c>
      <c r="J37" s="12"/>
      <c r="K37" s="102">
        <f>SUM(K36)</f>
        <v>-189</v>
      </c>
      <c r="M37" s="102">
        <f>SUM(M36)</f>
        <v>-325</v>
      </c>
    </row>
    <row r="38" spans="1:13" s="3" customFormat="1" ht="21" thickBot="1">
      <c r="A38" s="7" t="s">
        <v>96</v>
      </c>
      <c r="E38" s="1"/>
      <c r="G38" s="119">
        <f>+G37+G31</f>
        <v>6347</v>
      </c>
      <c r="H38" s="12"/>
      <c r="I38" s="119">
        <f>+I37+I31</f>
        <v>-7122</v>
      </c>
      <c r="J38" s="12"/>
      <c r="K38" s="119">
        <f>+K37+K31</f>
        <v>2792</v>
      </c>
      <c r="L38" s="12"/>
      <c r="M38" s="119">
        <f>+M37+M31</f>
        <v>-9670</v>
      </c>
    </row>
    <row r="39" spans="1:13" ht="7.5" customHeight="1" thickTop="1">
      <c r="A39" s="7"/>
      <c r="D39" s="3"/>
      <c r="E39" s="1"/>
      <c r="G39" s="12"/>
      <c r="H39" s="12"/>
      <c r="I39" s="12"/>
      <c r="J39" s="12"/>
      <c r="K39" s="12"/>
      <c r="L39" s="12"/>
      <c r="M39" s="12"/>
    </row>
    <row r="40" spans="1:13" ht="21" customHeight="1" thickTop="1">
      <c r="A40" s="7" t="s">
        <v>87</v>
      </c>
      <c r="B40" s="3"/>
      <c r="C40" s="3"/>
      <c r="D40" s="3"/>
      <c r="E40" s="1"/>
      <c r="G40" s="12"/>
      <c r="H40" s="12"/>
      <c r="I40" s="12"/>
      <c r="J40" s="12"/>
      <c r="K40" s="12"/>
      <c r="L40" s="12"/>
      <c r="M40" s="12"/>
    </row>
    <row r="41" spans="1:13" ht="21" customHeight="1">
      <c r="A41" s="7"/>
      <c r="B41" s="3" t="s">
        <v>92</v>
      </c>
      <c r="C41" s="3"/>
      <c r="D41" s="3"/>
      <c r="E41" s="1"/>
      <c r="G41" s="12">
        <f>+G31</f>
        <v>6536</v>
      </c>
      <c r="H41" s="12"/>
      <c r="I41" s="12">
        <f>+I31</f>
        <v>-6797</v>
      </c>
      <c r="J41" s="12"/>
      <c r="K41" s="12">
        <f>+K31</f>
        <v>2981</v>
      </c>
      <c r="L41" s="12"/>
      <c r="M41" s="12">
        <f>+M31</f>
        <v>-9345</v>
      </c>
    </row>
    <row r="42" spans="1:13" ht="21" customHeight="1">
      <c r="A42" s="7"/>
      <c r="B42" s="3" t="s">
        <v>53</v>
      </c>
      <c r="C42" s="3"/>
      <c r="D42" s="3"/>
      <c r="E42" s="1"/>
      <c r="G42" s="93" t="s">
        <v>40</v>
      </c>
      <c r="H42" s="93"/>
      <c r="I42" s="93" t="s">
        <v>40</v>
      </c>
      <c r="J42" s="93"/>
      <c r="K42" s="93" t="s">
        <v>40</v>
      </c>
      <c r="L42" s="93"/>
      <c r="M42" s="93" t="s">
        <v>40</v>
      </c>
    </row>
    <row r="43" spans="1:13" ht="21" customHeight="1" thickBot="1">
      <c r="A43" s="7"/>
      <c r="B43" s="3"/>
      <c r="C43" s="3"/>
      <c r="D43" s="3"/>
      <c r="E43" s="1"/>
      <c r="G43" s="47">
        <f>SUM(G41:G42)</f>
        <v>6536</v>
      </c>
      <c r="H43" s="12"/>
      <c r="I43" s="47">
        <f>SUM(I41:I42)</f>
        <v>-6797</v>
      </c>
      <c r="J43" s="12"/>
      <c r="K43" s="47">
        <f>SUM(K41:K42)</f>
        <v>2981</v>
      </c>
      <c r="L43" s="12"/>
      <c r="M43" s="47">
        <f>SUM(M41:M42)</f>
        <v>-9345</v>
      </c>
    </row>
    <row r="44" spans="4:13" ht="6.75" customHeight="1" thickTop="1">
      <c r="D44" s="3"/>
      <c r="E44" s="1"/>
      <c r="G44" s="48"/>
      <c r="H44" s="48"/>
      <c r="I44" s="48"/>
      <c r="J44" s="48"/>
      <c r="K44" s="48"/>
      <c r="L44" s="48"/>
      <c r="M44" s="48"/>
    </row>
    <row r="45" spans="1:13" ht="21" customHeight="1">
      <c r="A45" s="7" t="s">
        <v>91</v>
      </c>
      <c r="B45" s="3"/>
      <c r="D45" s="3"/>
      <c r="E45" s="1"/>
      <c r="G45" s="48"/>
      <c r="H45" s="48"/>
      <c r="I45" s="48"/>
      <c r="J45" s="48"/>
      <c r="K45" s="48"/>
      <c r="L45" s="48"/>
      <c r="M45" s="48"/>
    </row>
    <row r="46" spans="2:13" ht="21" customHeight="1">
      <c r="B46" s="3" t="s">
        <v>92</v>
      </c>
      <c r="D46" s="3"/>
      <c r="E46" s="1"/>
      <c r="G46" s="12">
        <f>+G38</f>
        <v>6347</v>
      </c>
      <c r="H46" s="48"/>
      <c r="I46" s="9">
        <f>+I38</f>
        <v>-7122</v>
      </c>
      <c r="J46" s="48"/>
      <c r="K46" s="12">
        <f>+K38</f>
        <v>2792</v>
      </c>
      <c r="L46" s="48"/>
      <c r="M46" s="9">
        <f>+M38</f>
        <v>-9670</v>
      </c>
    </row>
    <row r="47" spans="2:13" ht="21" customHeight="1">
      <c r="B47" s="3" t="s">
        <v>53</v>
      </c>
      <c r="D47" s="3"/>
      <c r="E47" s="1"/>
      <c r="G47" s="93" t="s">
        <v>40</v>
      </c>
      <c r="H47" s="93"/>
      <c r="I47" s="93" t="s">
        <v>40</v>
      </c>
      <c r="J47" s="93"/>
      <c r="K47" s="93" t="s">
        <v>40</v>
      </c>
      <c r="L47" s="93"/>
      <c r="M47" s="93" t="s">
        <v>40</v>
      </c>
    </row>
    <row r="48" spans="4:13" ht="21" customHeight="1" thickBot="1">
      <c r="D48" s="3"/>
      <c r="E48" s="1"/>
      <c r="G48" s="47">
        <f>SUM(G46:G47)</f>
        <v>6347</v>
      </c>
      <c r="H48" s="48"/>
      <c r="I48" s="50">
        <f>SUM(I46:I47)</f>
        <v>-7122</v>
      </c>
      <c r="J48" s="48"/>
      <c r="K48" s="47">
        <f>SUM(K46:K47)</f>
        <v>2792</v>
      </c>
      <c r="L48" s="48"/>
      <c r="M48" s="50">
        <f>SUM(M46:M47)</f>
        <v>-9670</v>
      </c>
    </row>
    <row r="49" spans="4:13" ht="6.75" customHeight="1" thickTop="1">
      <c r="D49" s="3"/>
      <c r="E49" s="1"/>
      <c r="G49" s="48"/>
      <c r="H49" s="48"/>
      <c r="I49" s="48"/>
      <c r="J49" s="48"/>
      <c r="K49" s="48"/>
      <c r="L49" s="48"/>
      <c r="M49" s="48"/>
    </row>
    <row r="50" spans="1:13" s="3" customFormat="1" ht="21" customHeight="1" thickBot="1">
      <c r="A50" s="52" t="s">
        <v>155</v>
      </c>
      <c r="E50" s="45">
        <v>22</v>
      </c>
      <c r="G50" s="139">
        <f>+G41/1122298</f>
        <v>0.005823765167540172</v>
      </c>
      <c r="H50" s="48"/>
      <c r="I50" s="139">
        <f>+I41/1122298</f>
        <v>-0.006056323721507122</v>
      </c>
      <c r="J50" s="48"/>
      <c r="K50" s="139">
        <f>+K41/1122298</f>
        <v>0.0026561572773006813</v>
      </c>
      <c r="L50" s="48"/>
      <c r="M50" s="139">
        <f>+M41/1122298</f>
        <v>-0.008326665466747691</v>
      </c>
    </row>
    <row r="51" spans="5:13" s="3" customFormat="1" ht="7.5" customHeight="1" thickTop="1">
      <c r="E51" s="1"/>
      <c r="G51" s="48"/>
      <c r="H51" s="48"/>
      <c r="I51" s="48"/>
      <c r="J51" s="48"/>
      <c r="K51" s="48"/>
      <c r="L51" s="48"/>
      <c r="M51" s="48"/>
    </row>
    <row r="52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80" zoomScaleNormal="107" zoomScaleSheetLayoutView="80" zoomScalePageLayoutView="0" workbookViewId="0" topLeftCell="E25">
      <selection activeCell="K16" sqref="K16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23"/>
      <c r="G1" s="23"/>
      <c r="H1" s="23"/>
      <c r="K1" s="186" t="s">
        <v>82</v>
      </c>
      <c r="L1" s="186"/>
      <c r="M1" s="186"/>
    </row>
    <row r="2" spans="1:13" s="20" customFormat="1" ht="21" customHeight="1">
      <c r="A2" s="23" t="s">
        <v>52</v>
      </c>
      <c r="B2" s="23"/>
      <c r="C2" s="23"/>
      <c r="D2" s="23"/>
      <c r="E2" s="68"/>
      <c r="F2" s="23"/>
      <c r="G2" s="23"/>
      <c r="H2" s="23"/>
      <c r="K2" s="43"/>
      <c r="L2" s="43"/>
      <c r="M2" s="55" t="s">
        <v>83</v>
      </c>
    </row>
    <row r="3" spans="1:13" s="20" customFormat="1" ht="21" customHeight="1">
      <c r="A3" s="23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8"/>
      <c r="F4" s="23"/>
      <c r="G4" s="23"/>
      <c r="H4" s="23"/>
      <c r="K4" s="43"/>
      <c r="L4" s="43"/>
      <c r="M4" s="43"/>
    </row>
    <row r="5" spans="5:13" ht="21" customHeight="1">
      <c r="E5" s="1"/>
      <c r="G5" s="188" t="s">
        <v>88</v>
      </c>
      <c r="H5" s="188"/>
      <c r="I5" s="188"/>
      <c r="J5" s="188"/>
      <c r="K5" s="188"/>
      <c r="L5" s="188"/>
      <c r="M5" s="188"/>
    </row>
    <row r="6" spans="5:13" ht="21" customHeight="1">
      <c r="E6" s="1"/>
      <c r="G6" s="187" t="s">
        <v>1</v>
      </c>
      <c r="H6" s="187"/>
      <c r="I6" s="187"/>
      <c r="J6" s="5"/>
      <c r="K6" s="185" t="s">
        <v>67</v>
      </c>
      <c r="L6" s="185"/>
      <c r="M6" s="185"/>
    </row>
    <row r="7" spans="5:13" ht="21" customHeight="1">
      <c r="E7" s="67" t="s">
        <v>2</v>
      </c>
      <c r="G7" s="103">
        <v>2564</v>
      </c>
      <c r="H7" s="4"/>
      <c r="I7" s="97">
        <v>2563</v>
      </c>
      <c r="J7" s="87"/>
      <c r="K7" s="97">
        <v>2564</v>
      </c>
      <c r="L7" s="1"/>
      <c r="M7" s="97">
        <v>2563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49" customFormat="1" ht="21" customHeight="1">
      <c r="A9" s="3" t="s">
        <v>118</v>
      </c>
      <c r="B9" s="3"/>
      <c r="C9" s="3"/>
      <c r="D9" s="3"/>
      <c r="E9" s="45">
        <v>23</v>
      </c>
      <c r="F9" s="3"/>
      <c r="G9" s="9">
        <v>141835</v>
      </c>
      <c r="H9" s="9"/>
      <c r="I9" s="9">
        <v>154822</v>
      </c>
      <c r="J9" s="9"/>
      <c r="K9" s="9">
        <v>141835</v>
      </c>
      <c r="L9" s="150"/>
      <c r="M9" s="9">
        <v>154822</v>
      </c>
      <c r="N9" s="150"/>
    </row>
    <row r="10" spans="1:14" s="149" customFormat="1" ht="21" customHeight="1">
      <c r="A10" s="3" t="s">
        <v>26</v>
      </c>
      <c r="B10" s="3"/>
      <c r="C10" s="3"/>
      <c r="D10" s="3"/>
      <c r="E10" s="45"/>
      <c r="F10" s="3"/>
      <c r="G10" s="35" t="s">
        <v>40</v>
      </c>
      <c r="H10" s="9"/>
      <c r="I10" s="9">
        <v>27377</v>
      </c>
      <c r="J10" s="9"/>
      <c r="K10" s="12" t="s">
        <v>40</v>
      </c>
      <c r="L10" s="150"/>
      <c r="M10" s="12">
        <v>4832</v>
      </c>
      <c r="N10" s="150"/>
    </row>
    <row r="11" spans="1:14" s="149" customFormat="1" ht="21" customHeight="1">
      <c r="A11" s="3" t="s">
        <v>153</v>
      </c>
      <c r="B11" s="3"/>
      <c r="C11" s="3"/>
      <c r="D11" s="3"/>
      <c r="E11" s="45"/>
      <c r="F11" s="3"/>
      <c r="G11" s="9">
        <v>5909</v>
      </c>
      <c r="H11" s="9"/>
      <c r="I11" s="9">
        <v>13008</v>
      </c>
      <c r="J11" s="9"/>
      <c r="K11" s="12" t="s">
        <v>40</v>
      </c>
      <c r="L11" s="150"/>
      <c r="M11" s="9">
        <v>12370</v>
      </c>
      <c r="N11" s="150"/>
    </row>
    <row r="12" spans="1:14" ht="21" customHeight="1">
      <c r="A12" s="2" t="s">
        <v>4</v>
      </c>
      <c r="D12" s="3"/>
      <c r="E12" s="45"/>
      <c r="F12" s="3"/>
      <c r="G12" s="8">
        <v>24111</v>
      </c>
      <c r="H12" s="9"/>
      <c r="I12" s="8">
        <v>21540</v>
      </c>
      <c r="J12" s="9"/>
      <c r="K12" s="9">
        <v>7790</v>
      </c>
      <c r="L12" s="9"/>
      <c r="M12" s="9">
        <v>8030</v>
      </c>
      <c r="N12" s="8"/>
    </row>
    <row r="13" spans="1:14" ht="21" customHeight="1">
      <c r="A13" s="6" t="s">
        <v>5</v>
      </c>
      <c r="D13" s="3"/>
      <c r="E13" s="1"/>
      <c r="F13" s="3"/>
      <c r="G13" s="14">
        <f>SUM(G9:G12)</f>
        <v>171855</v>
      </c>
      <c r="H13" s="9"/>
      <c r="I13" s="46">
        <f>SUM(I9:I12)</f>
        <v>216747</v>
      </c>
      <c r="J13" s="9"/>
      <c r="K13" s="14">
        <f>SUM(K9:K12)</f>
        <v>149625</v>
      </c>
      <c r="L13" s="9"/>
      <c r="M13" s="46">
        <f>SUM(M9:M12)</f>
        <v>180054</v>
      </c>
      <c r="N13" s="8"/>
    </row>
    <row r="14" spans="4:14" ht="7.5" customHeight="1">
      <c r="D14" s="3"/>
      <c r="E14" s="1"/>
      <c r="F14" s="3"/>
      <c r="G14" s="9"/>
      <c r="H14" s="9"/>
      <c r="I14" s="9"/>
      <c r="J14" s="9"/>
      <c r="K14" s="9"/>
      <c r="L14" s="9"/>
      <c r="M14" s="9"/>
      <c r="N14" s="8"/>
    </row>
    <row r="15" spans="1:14" ht="21" customHeight="1">
      <c r="A15" s="6" t="s">
        <v>23</v>
      </c>
      <c r="D15" s="3"/>
      <c r="E15" s="45"/>
      <c r="F15" s="3"/>
      <c r="G15" s="9"/>
      <c r="H15" s="9"/>
      <c r="I15" s="9"/>
      <c r="J15" s="9"/>
      <c r="K15" s="9"/>
      <c r="L15" s="9"/>
      <c r="M15" s="9"/>
      <c r="N15" s="8"/>
    </row>
    <row r="16" spans="1:14" s="3" customFormat="1" ht="21" customHeight="1">
      <c r="A16" s="3" t="s">
        <v>119</v>
      </c>
      <c r="E16" s="45"/>
      <c r="G16" s="9">
        <v>93109</v>
      </c>
      <c r="H16" s="9"/>
      <c r="I16" s="9">
        <v>124033</v>
      </c>
      <c r="J16" s="9"/>
      <c r="K16" s="9">
        <v>93289</v>
      </c>
      <c r="L16" s="9"/>
      <c r="M16" s="9">
        <v>124033</v>
      </c>
      <c r="N16" s="9"/>
    </row>
    <row r="17" spans="1:14" s="3" customFormat="1" ht="21" customHeight="1">
      <c r="A17" s="3" t="s">
        <v>27</v>
      </c>
      <c r="E17" s="45"/>
      <c r="G17" s="92" t="s">
        <v>40</v>
      </c>
      <c r="H17" s="9"/>
      <c r="I17" s="37">
        <v>23386</v>
      </c>
      <c r="J17" s="9"/>
      <c r="K17" s="35" t="s">
        <v>40</v>
      </c>
      <c r="L17" s="9"/>
      <c r="M17" s="9">
        <v>3557</v>
      </c>
      <c r="N17" s="9"/>
    </row>
    <row r="18" spans="1:14" s="3" customFormat="1" ht="21" customHeight="1">
      <c r="A18" s="3" t="s">
        <v>158</v>
      </c>
      <c r="E18" s="45"/>
      <c r="G18" s="92">
        <v>10623</v>
      </c>
      <c r="H18" s="9"/>
      <c r="I18" s="92">
        <v>13391</v>
      </c>
      <c r="J18" s="9"/>
      <c r="K18" s="35" t="s">
        <v>40</v>
      </c>
      <c r="L18" s="9"/>
      <c r="M18" s="9">
        <v>11043</v>
      </c>
      <c r="N18" s="9"/>
    </row>
    <row r="19" spans="1:14" ht="21" customHeight="1">
      <c r="A19" s="2" t="s">
        <v>50</v>
      </c>
      <c r="D19" s="3"/>
      <c r="E19" s="45"/>
      <c r="F19" s="3"/>
      <c r="G19" s="37">
        <v>2465</v>
      </c>
      <c r="H19" s="9"/>
      <c r="I19" s="37">
        <v>4624</v>
      </c>
      <c r="J19" s="9"/>
      <c r="K19" s="9">
        <v>2241</v>
      </c>
      <c r="L19" s="9"/>
      <c r="M19" s="9">
        <v>3635</v>
      </c>
      <c r="N19" s="8"/>
    </row>
    <row r="20" spans="1:14" ht="21" customHeight="1">
      <c r="A20" s="2" t="s">
        <v>47</v>
      </c>
      <c r="D20" s="3"/>
      <c r="E20" s="45"/>
      <c r="F20" s="3"/>
      <c r="G20" s="37">
        <v>53794</v>
      </c>
      <c r="H20" s="9"/>
      <c r="I20" s="37">
        <v>70786</v>
      </c>
      <c r="J20" s="9"/>
      <c r="K20" s="38">
        <v>42103</v>
      </c>
      <c r="L20" s="9"/>
      <c r="M20" s="38">
        <v>57056</v>
      </c>
      <c r="N20" s="8"/>
    </row>
    <row r="21" spans="1:14" ht="21" customHeight="1">
      <c r="A21" s="6" t="s">
        <v>24</v>
      </c>
      <c r="D21" s="3"/>
      <c r="E21" s="45"/>
      <c r="F21" s="3"/>
      <c r="G21" s="14">
        <f>SUM(G16:G20)</f>
        <v>159991</v>
      </c>
      <c r="H21" s="9"/>
      <c r="I21" s="14">
        <f>SUM(I16:I20)</f>
        <v>236220</v>
      </c>
      <c r="J21" s="9"/>
      <c r="K21" s="14">
        <f>SUM(K16:K20)</f>
        <v>137633</v>
      </c>
      <c r="L21" s="9"/>
      <c r="M21" s="14">
        <f>SUM(M16:M20)</f>
        <v>199324</v>
      </c>
      <c r="N21" s="8"/>
    </row>
    <row r="22" spans="4:14" ht="7.5" customHeight="1">
      <c r="D22" s="3"/>
      <c r="E22" s="45"/>
      <c r="F22" s="3"/>
      <c r="G22" s="19"/>
      <c r="H22" s="9"/>
      <c r="I22" s="9"/>
      <c r="J22" s="9"/>
      <c r="K22" s="19"/>
      <c r="L22" s="9"/>
      <c r="M22" s="9"/>
      <c r="N22" s="8"/>
    </row>
    <row r="23" spans="1:14" ht="21" customHeight="1">
      <c r="A23" s="6" t="s">
        <v>159</v>
      </c>
      <c r="D23" s="3"/>
      <c r="E23" s="45"/>
      <c r="F23" s="3"/>
      <c r="G23" s="12">
        <f>+G13-G21</f>
        <v>11864</v>
      </c>
      <c r="H23" s="9"/>
      <c r="I23" s="12">
        <f>+I13-I21</f>
        <v>-19473</v>
      </c>
      <c r="J23" s="9"/>
      <c r="K23" s="12">
        <f>+K13-K21</f>
        <v>11992</v>
      </c>
      <c r="L23" s="9"/>
      <c r="M23" s="9">
        <f>+M13-M21</f>
        <v>-19270</v>
      </c>
      <c r="N23" s="8"/>
    </row>
    <row r="24" spans="1:14" s="3" customFormat="1" ht="21" customHeight="1">
      <c r="A24" s="3" t="s">
        <v>48</v>
      </c>
      <c r="E24" s="45"/>
      <c r="G24" s="13">
        <v>-3291</v>
      </c>
      <c r="H24" s="9"/>
      <c r="I24" s="13">
        <v>-4697</v>
      </c>
      <c r="J24" s="9"/>
      <c r="K24" s="12">
        <v>-3287</v>
      </c>
      <c r="L24" s="9"/>
      <c r="M24" s="12">
        <v>-4693</v>
      </c>
      <c r="N24" s="9"/>
    </row>
    <row r="25" spans="1:14" ht="21" customHeight="1">
      <c r="A25" s="3" t="s">
        <v>113</v>
      </c>
      <c r="B25" s="3"/>
      <c r="C25" s="3"/>
      <c r="D25" s="3"/>
      <c r="E25" s="45">
        <v>12</v>
      </c>
      <c r="F25" s="3"/>
      <c r="G25" s="57">
        <v>-998</v>
      </c>
      <c r="H25" s="9"/>
      <c r="I25" s="57">
        <v>-196</v>
      </c>
      <c r="J25" s="9"/>
      <c r="K25" s="169" t="s">
        <v>40</v>
      </c>
      <c r="L25" s="9"/>
      <c r="M25" s="169" t="s">
        <v>40</v>
      </c>
      <c r="N25" s="8"/>
    </row>
    <row r="26" spans="4:14" ht="7.5" customHeight="1">
      <c r="D26" s="3"/>
      <c r="E26" s="45"/>
      <c r="F26" s="3"/>
      <c r="G26" s="9"/>
      <c r="H26" s="9"/>
      <c r="I26" s="9"/>
      <c r="J26" s="9"/>
      <c r="K26" s="9"/>
      <c r="L26" s="9"/>
      <c r="M26" s="9"/>
      <c r="N26" s="8"/>
    </row>
    <row r="27" spans="1:14" ht="21" customHeight="1">
      <c r="A27" s="6" t="s">
        <v>156</v>
      </c>
      <c r="D27" s="3"/>
      <c r="E27" s="45"/>
      <c r="F27" s="3"/>
      <c r="G27" s="13">
        <f>SUM(G23:G25)</f>
        <v>7575</v>
      </c>
      <c r="H27" s="9"/>
      <c r="I27" s="9">
        <f>SUM(I23:I25)</f>
        <v>-24366</v>
      </c>
      <c r="J27" s="9"/>
      <c r="K27" s="9">
        <f>SUM(K23:K25)</f>
        <v>8705</v>
      </c>
      <c r="L27" s="9"/>
      <c r="M27" s="9">
        <f>SUM(M23:M25)</f>
        <v>-23963</v>
      </c>
      <c r="N27" s="8"/>
    </row>
    <row r="28" spans="4:14" ht="7.5" customHeight="1">
      <c r="D28" s="3"/>
      <c r="E28" s="45"/>
      <c r="F28" s="3"/>
      <c r="G28" s="9"/>
      <c r="H28" s="9"/>
      <c r="I28" s="9"/>
      <c r="J28" s="9"/>
      <c r="K28" s="9"/>
      <c r="L28" s="9"/>
      <c r="M28" s="9"/>
      <c r="N28" s="8"/>
    </row>
    <row r="29" spans="1:14" ht="21" customHeight="1">
      <c r="A29" s="2" t="s">
        <v>123</v>
      </c>
      <c r="D29" s="3"/>
      <c r="E29" s="45">
        <v>21</v>
      </c>
      <c r="F29" s="3"/>
      <c r="G29" s="61">
        <v>-1105</v>
      </c>
      <c r="H29" s="9"/>
      <c r="I29" s="61">
        <v>-1675</v>
      </c>
      <c r="J29" s="9"/>
      <c r="K29" s="57">
        <v>72</v>
      </c>
      <c r="L29" s="9"/>
      <c r="M29" s="57">
        <v>-1757</v>
      </c>
      <c r="N29" s="8"/>
    </row>
    <row r="30" spans="4:14" ht="7.5" customHeight="1">
      <c r="D30" s="3"/>
      <c r="E30" s="45"/>
      <c r="F30" s="3"/>
      <c r="G30" s="9"/>
      <c r="H30" s="9"/>
      <c r="I30" s="9"/>
      <c r="J30" s="9"/>
      <c r="K30" s="9"/>
      <c r="L30" s="9"/>
      <c r="M30" s="9"/>
      <c r="N30" s="8"/>
    </row>
    <row r="31" spans="1:14" ht="21" customHeight="1">
      <c r="A31" s="7" t="s">
        <v>160</v>
      </c>
      <c r="D31" s="3"/>
      <c r="E31" s="1"/>
      <c r="F31" s="3"/>
      <c r="G31" s="57">
        <f>SUM(G27:G29)</f>
        <v>6470</v>
      </c>
      <c r="H31" s="12"/>
      <c r="I31" s="57">
        <f>SUM(I27:I29)</f>
        <v>-26041</v>
      </c>
      <c r="J31" s="12"/>
      <c r="K31" s="57">
        <f>SUM(K27:K29)</f>
        <v>8777</v>
      </c>
      <c r="L31" s="12"/>
      <c r="M31" s="57">
        <f>SUM(M27:M29)</f>
        <v>-25720</v>
      </c>
      <c r="N31" s="11"/>
    </row>
    <row r="32" spans="1:14" ht="7.5" customHeight="1">
      <c r="A32" s="6"/>
      <c r="D32" s="3"/>
      <c r="E32" s="1"/>
      <c r="F32" s="3"/>
      <c r="G32" s="12"/>
      <c r="H32" s="12"/>
      <c r="I32" s="12"/>
      <c r="J32" s="12"/>
      <c r="K32" s="12"/>
      <c r="L32" s="12"/>
      <c r="M32" s="12"/>
      <c r="N32" s="11"/>
    </row>
    <row r="33" spans="1:14" s="3" customFormat="1" ht="21" customHeight="1">
      <c r="A33" s="7" t="s">
        <v>134</v>
      </c>
      <c r="E33" s="45"/>
      <c r="G33" s="12"/>
      <c r="H33" s="12"/>
      <c r="I33" s="12"/>
      <c r="J33" s="12"/>
      <c r="K33" s="12"/>
      <c r="L33" s="12"/>
      <c r="M33" s="12"/>
      <c r="N33" s="12"/>
    </row>
    <row r="34" spans="1:14" s="3" customFormat="1" ht="21" customHeight="1">
      <c r="A34" s="3" t="s">
        <v>172</v>
      </c>
      <c r="E34" s="45"/>
      <c r="G34" s="12"/>
      <c r="H34" s="12"/>
      <c r="I34" s="12"/>
      <c r="J34" s="12"/>
      <c r="K34" s="12"/>
      <c r="L34" s="12"/>
      <c r="M34" s="12"/>
      <c r="N34" s="12"/>
    </row>
    <row r="35" spans="1:14" s="3" customFormat="1" ht="21" customHeight="1">
      <c r="A35" s="3" t="s">
        <v>139</v>
      </c>
      <c r="E35" s="45">
        <v>15</v>
      </c>
      <c r="G35" s="57">
        <v>4279</v>
      </c>
      <c r="H35" s="12"/>
      <c r="I35" s="57">
        <v>-295</v>
      </c>
      <c r="J35" s="12"/>
      <c r="K35" s="57">
        <v>4279</v>
      </c>
      <c r="L35" s="12"/>
      <c r="M35" s="57">
        <v>-295</v>
      </c>
      <c r="N35" s="12"/>
    </row>
    <row r="36" spans="1:14" s="3" customFormat="1" ht="21" customHeight="1">
      <c r="A36" s="7" t="s">
        <v>135</v>
      </c>
      <c r="E36" s="45"/>
      <c r="G36" s="12">
        <f>SUM(G34:G35)</f>
        <v>4279</v>
      </c>
      <c r="H36" s="12"/>
      <c r="I36" s="12">
        <f>SUM(I34:I35)</f>
        <v>-295</v>
      </c>
      <c r="J36" s="12"/>
      <c r="K36" s="12">
        <f>SUM(K34:K35)</f>
        <v>4279</v>
      </c>
      <c r="L36" s="12"/>
      <c r="M36" s="12">
        <f>SUM(M34:M35)</f>
        <v>-295</v>
      </c>
      <c r="N36" s="12"/>
    </row>
    <row r="37" spans="1:14" s="3" customFormat="1" ht="21" customHeight="1">
      <c r="A37" s="41" t="s">
        <v>124</v>
      </c>
      <c r="E37" s="1"/>
      <c r="G37" s="102">
        <f>SUM(G36)</f>
        <v>4279</v>
      </c>
      <c r="H37" s="12"/>
      <c r="I37" s="102">
        <f>SUM(I35)</f>
        <v>-295</v>
      </c>
      <c r="J37" s="12"/>
      <c r="K37" s="102">
        <f>SUM(K36)</f>
        <v>4279</v>
      </c>
      <c r="L37" s="12"/>
      <c r="M37" s="102">
        <f>SUM(M35)</f>
        <v>-295</v>
      </c>
      <c r="N37" s="12"/>
    </row>
    <row r="38" spans="1:14" s="3" customFormat="1" ht="21" thickBot="1">
      <c r="A38" s="7" t="s">
        <v>96</v>
      </c>
      <c r="E38" s="1"/>
      <c r="G38" s="119">
        <f>+G37+G31</f>
        <v>10749</v>
      </c>
      <c r="H38" s="12"/>
      <c r="I38" s="119">
        <f>+I37+I31</f>
        <v>-26336</v>
      </c>
      <c r="J38" s="12"/>
      <c r="K38" s="119">
        <f>+K37+K31</f>
        <v>13056</v>
      </c>
      <c r="L38" s="12"/>
      <c r="M38" s="119">
        <f>+M37+M31</f>
        <v>-26015</v>
      </c>
      <c r="N38" s="12"/>
    </row>
    <row r="39" spans="1:14" ht="6" customHeight="1" thickTop="1">
      <c r="A39" s="7"/>
      <c r="D39" s="3"/>
      <c r="E39" s="1"/>
      <c r="F39" s="3"/>
      <c r="G39" s="12"/>
      <c r="H39" s="12"/>
      <c r="I39" s="12"/>
      <c r="J39" s="12"/>
      <c r="K39" s="12"/>
      <c r="L39" s="12"/>
      <c r="M39" s="12"/>
      <c r="N39" s="12"/>
    </row>
    <row r="40" spans="1:14" ht="21" customHeight="1">
      <c r="A40" s="7" t="s">
        <v>87</v>
      </c>
      <c r="B40" s="3"/>
      <c r="C40" s="3"/>
      <c r="D40" s="3"/>
      <c r="E40" s="1"/>
      <c r="F40" s="3"/>
      <c r="G40" s="12"/>
      <c r="H40" s="12"/>
      <c r="I40" s="12"/>
      <c r="J40" s="12"/>
      <c r="K40" s="12"/>
      <c r="L40" s="12"/>
      <c r="M40" s="12"/>
      <c r="N40" s="11"/>
    </row>
    <row r="41" spans="1:14" ht="21" customHeight="1">
      <c r="A41" s="7"/>
      <c r="B41" s="3" t="s">
        <v>92</v>
      </c>
      <c r="C41" s="3"/>
      <c r="D41" s="3"/>
      <c r="E41" s="1"/>
      <c r="F41" s="3"/>
      <c r="G41" s="12">
        <f>+G31</f>
        <v>6470</v>
      </c>
      <c r="H41" s="12"/>
      <c r="I41" s="12">
        <f>+I31</f>
        <v>-26041</v>
      </c>
      <c r="J41" s="12"/>
      <c r="K41" s="12">
        <f>+K31</f>
        <v>8777</v>
      </c>
      <c r="L41" s="12"/>
      <c r="M41" s="12">
        <f>+M31</f>
        <v>-25720</v>
      </c>
      <c r="N41" s="11"/>
    </row>
    <row r="42" spans="1:14" ht="21" customHeight="1">
      <c r="A42" s="7"/>
      <c r="B42" s="3" t="s">
        <v>53</v>
      </c>
      <c r="C42" s="3"/>
      <c r="D42" s="3"/>
      <c r="E42" s="1"/>
      <c r="F42" s="3"/>
      <c r="G42" s="93" t="s">
        <v>40</v>
      </c>
      <c r="H42" s="93"/>
      <c r="I42" s="93" t="s">
        <v>40</v>
      </c>
      <c r="J42" s="93"/>
      <c r="K42" s="93" t="s">
        <v>40</v>
      </c>
      <c r="L42" s="93"/>
      <c r="M42" s="93" t="s">
        <v>40</v>
      </c>
      <c r="N42" s="11"/>
    </row>
    <row r="43" spans="1:14" ht="21" customHeight="1" thickBot="1">
      <c r="A43" s="7"/>
      <c r="B43" s="3"/>
      <c r="C43" s="3"/>
      <c r="D43" s="3"/>
      <c r="E43" s="1"/>
      <c r="F43" s="3"/>
      <c r="G43" s="47">
        <f>SUM(G41:G42)</f>
        <v>6470</v>
      </c>
      <c r="H43" s="12"/>
      <c r="I43" s="47">
        <f>SUM(I41:I42)</f>
        <v>-26041</v>
      </c>
      <c r="J43" s="12"/>
      <c r="K43" s="47">
        <f>SUM(K41:K42)</f>
        <v>8777</v>
      </c>
      <c r="L43" s="12"/>
      <c r="M43" s="47">
        <f>SUM(M41:M42)</f>
        <v>-25720</v>
      </c>
      <c r="N43" s="11"/>
    </row>
    <row r="44" spans="4:14" ht="6" customHeight="1" thickTop="1">
      <c r="D44" s="3"/>
      <c r="E44" s="1"/>
      <c r="F44" s="3"/>
      <c r="G44" s="48"/>
      <c r="H44" s="48"/>
      <c r="I44" s="48"/>
      <c r="J44" s="48"/>
      <c r="K44" s="48"/>
      <c r="L44" s="48"/>
      <c r="M44" s="48"/>
      <c r="N44" s="11"/>
    </row>
    <row r="45" spans="1:14" ht="21" customHeight="1">
      <c r="A45" s="7" t="s">
        <v>91</v>
      </c>
      <c r="B45" s="3"/>
      <c r="D45" s="3"/>
      <c r="E45" s="1"/>
      <c r="F45" s="3"/>
      <c r="G45" s="48"/>
      <c r="H45" s="48"/>
      <c r="I45" s="48"/>
      <c r="J45" s="48"/>
      <c r="K45" s="48"/>
      <c r="L45" s="48"/>
      <c r="M45" s="48"/>
      <c r="N45" s="49"/>
    </row>
    <row r="46" spans="2:14" ht="21" customHeight="1">
      <c r="B46" s="3" t="s">
        <v>92</v>
      </c>
      <c r="D46" s="3"/>
      <c r="E46" s="1"/>
      <c r="F46" s="3"/>
      <c r="G46" s="12">
        <f>+G38</f>
        <v>10749</v>
      </c>
      <c r="H46" s="48"/>
      <c r="I46" s="12">
        <f>+I38</f>
        <v>-26336</v>
      </c>
      <c r="J46" s="48"/>
      <c r="K46" s="12">
        <f>+K38</f>
        <v>13056</v>
      </c>
      <c r="L46" s="48"/>
      <c r="M46" s="9">
        <f>+M38</f>
        <v>-26015</v>
      </c>
      <c r="N46" s="49"/>
    </row>
    <row r="47" spans="2:14" ht="21" customHeight="1">
      <c r="B47" s="3" t="s">
        <v>53</v>
      </c>
      <c r="D47" s="3"/>
      <c r="E47" s="1"/>
      <c r="F47" s="3"/>
      <c r="G47" s="93" t="s">
        <v>40</v>
      </c>
      <c r="H47" s="93"/>
      <c r="I47" s="93" t="s">
        <v>40</v>
      </c>
      <c r="J47" s="93"/>
      <c r="K47" s="93" t="s">
        <v>40</v>
      </c>
      <c r="L47" s="93"/>
      <c r="M47" s="93" t="s">
        <v>40</v>
      </c>
      <c r="N47" s="49"/>
    </row>
    <row r="48" spans="4:14" ht="21" customHeight="1" thickBot="1">
      <c r="D48" s="3"/>
      <c r="E48" s="1"/>
      <c r="F48" s="3"/>
      <c r="G48" s="47">
        <f>SUM(G46:G47)</f>
        <v>10749</v>
      </c>
      <c r="H48" s="48"/>
      <c r="I48" s="50">
        <f>SUM(I46:I47)</f>
        <v>-26336</v>
      </c>
      <c r="J48" s="48"/>
      <c r="K48" s="47">
        <f>SUM(K46:K47)</f>
        <v>13056</v>
      </c>
      <c r="L48" s="48"/>
      <c r="M48" s="50">
        <f>SUM(M46:M47)</f>
        <v>-26015</v>
      </c>
      <c r="N48" s="18"/>
    </row>
    <row r="49" spans="4:14" ht="6" customHeight="1" thickTop="1">
      <c r="D49" s="3"/>
      <c r="E49" s="1"/>
      <c r="F49" s="3"/>
      <c r="G49" s="48"/>
      <c r="H49" s="48"/>
      <c r="I49" s="48"/>
      <c r="J49" s="48"/>
      <c r="K49" s="48"/>
      <c r="L49" s="48"/>
      <c r="M49" s="48"/>
      <c r="N49" s="49"/>
    </row>
    <row r="50" spans="1:14" ht="21" customHeight="1" thickBot="1">
      <c r="A50" s="52" t="s">
        <v>155</v>
      </c>
      <c r="D50" s="3"/>
      <c r="E50" s="45">
        <v>22</v>
      </c>
      <c r="F50" s="3"/>
      <c r="G50" s="139">
        <f>+G41/1122298</f>
        <v>0.005764957257341633</v>
      </c>
      <c r="H50" s="48"/>
      <c r="I50" s="139">
        <f>+I41/1122298</f>
        <v>-0.02320328468909327</v>
      </c>
      <c r="J50" s="48"/>
      <c r="K50" s="139">
        <f>+K41/1122298</f>
        <v>0.007820561027463294</v>
      </c>
      <c r="L50" s="48"/>
      <c r="M50" s="139">
        <f>+M41/1122298</f>
        <v>-0.022917264398582195</v>
      </c>
      <c r="N50" s="49"/>
    </row>
    <row r="51" ht="24.75" customHeight="1" thickTop="1">
      <c r="N51" s="51"/>
    </row>
    <row r="52" spans="7:11" ht="19.5">
      <c r="G52" s="164"/>
      <c r="I52" s="165"/>
      <c r="K52" s="166"/>
    </row>
    <row r="53" spans="7:11" ht="19.5">
      <c r="G53" s="164"/>
      <c r="I53" s="165"/>
      <c r="K53" s="167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2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zoomScaleSheetLayoutView="80" workbookViewId="0" topLeftCell="A9">
      <selection activeCell="C15" sqref="C15"/>
    </sheetView>
  </sheetViews>
  <sheetFormatPr defaultColWidth="9.140625" defaultRowHeight="24.75" customHeight="1"/>
  <cols>
    <col min="1" max="1" width="65.8515625" style="62" customWidth="1"/>
    <col min="2" max="2" width="1.57421875" style="62" customWidth="1"/>
    <col min="3" max="3" width="15.7109375" style="62" customWidth="1"/>
    <col min="4" max="4" width="1.421875" style="62" customWidth="1"/>
    <col min="5" max="5" width="13.8515625" style="62" customWidth="1"/>
    <col min="6" max="6" width="1.421875" style="62" customWidth="1"/>
    <col min="7" max="7" width="11.140625" style="62" customWidth="1"/>
    <col min="8" max="8" width="1.421875" style="62" customWidth="1"/>
    <col min="9" max="9" width="13.00390625" style="62" customWidth="1"/>
    <col min="10" max="10" width="1.1484375" style="62" customWidth="1"/>
    <col min="11" max="11" width="30.57421875" style="62" bestFit="1" customWidth="1"/>
    <col min="12" max="12" width="1.1484375" style="62" customWidth="1"/>
    <col min="13" max="13" width="15.7109375" style="62" customWidth="1"/>
    <col min="14" max="14" width="1.1484375" style="62" customWidth="1"/>
    <col min="15" max="15" width="15.7109375" style="62" customWidth="1"/>
    <col min="16" max="16" width="1.1484375" style="62" customWidth="1"/>
    <col min="17" max="17" width="15.7109375" style="62" customWidth="1"/>
    <col min="18" max="18" width="5.57421875" style="62" customWidth="1"/>
    <col min="19" max="19" width="9.57421875" style="62" bestFit="1" customWidth="1"/>
    <col min="20" max="20" width="9.8515625" style="62" bestFit="1" customWidth="1"/>
    <col min="21" max="16384" width="9.140625" style="62" customWidth="1"/>
  </cols>
  <sheetData>
    <row r="1" spans="1:18" ht="24" customHeight="1">
      <c r="A1" s="6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9" t="s">
        <v>82</v>
      </c>
      <c r="P1" s="189"/>
      <c r="Q1" s="189"/>
      <c r="R1" s="87"/>
    </row>
    <row r="2" spans="1:18" ht="24" customHeight="1">
      <c r="A2" s="69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9" t="s">
        <v>83</v>
      </c>
      <c r="P2" s="189"/>
      <c r="Q2" s="189"/>
      <c r="R2" s="87"/>
    </row>
    <row r="3" spans="1:18" ht="24" customHeight="1">
      <c r="A3" s="69" t="s">
        <v>169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7"/>
      <c r="N3" s="7"/>
      <c r="O3" s="7"/>
      <c r="P3" s="7"/>
      <c r="Q3" s="7"/>
      <c r="R3" s="7"/>
    </row>
    <row r="4" spans="1:13" ht="7.5" customHeight="1">
      <c r="A4" s="64"/>
      <c r="B4" s="6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22.5" customHeight="1">
      <c r="A5" s="64"/>
      <c r="B5" s="64"/>
      <c r="C5" s="184" t="s">
        <v>88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"/>
    </row>
    <row r="6" spans="1:18" ht="22.5" customHeight="1">
      <c r="A6" s="64"/>
      <c r="B6" s="64"/>
      <c r="C6" s="185" t="s">
        <v>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"/>
    </row>
    <row r="7" spans="1:18" ht="22.5" customHeight="1">
      <c r="A7" s="3"/>
      <c r="B7" s="64"/>
      <c r="D7" s="1"/>
      <c r="E7" s="1"/>
      <c r="F7" s="1"/>
      <c r="G7" s="1"/>
      <c r="H7" s="1"/>
      <c r="I7" s="1"/>
      <c r="J7" s="1"/>
      <c r="K7" s="76" t="s">
        <v>58</v>
      </c>
      <c r="L7" s="3"/>
      <c r="M7" s="1"/>
      <c r="N7" s="3"/>
      <c r="O7" s="1"/>
      <c r="P7" s="3"/>
      <c r="Q7" s="3"/>
      <c r="R7" s="3"/>
    </row>
    <row r="8" spans="1:18" ht="22.5" customHeight="1">
      <c r="A8" s="3"/>
      <c r="B8" s="64"/>
      <c r="D8" s="1"/>
      <c r="E8" s="1"/>
      <c r="F8" s="1"/>
      <c r="G8" s="1"/>
      <c r="H8" s="1"/>
      <c r="I8" s="1"/>
      <c r="J8" s="1"/>
      <c r="K8" s="105" t="s">
        <v>19</v>
      </c>
      <c r="L8" s="3"/>
      <c r="M8" s="1"/>
      <c r="N8" s="3"/>
      <c r="O8" s="1"/>
      <c r="P8" s="3"/>
      <c r="Q8" s="3"/>
      <c r="R8" s="3"/>
    </row>
    <row r="9" spans="1:18" ht="22.5" customHeight="1">
      <c r="A9" s="3"/>
      <c r="B9" s="64"/>
      <c r="D9" s="1"/>
      <c r="E9" s="1"/>
      <c r="F9" s="1"/>
      <c r="G9" s="184" t="s">
        <v>62</v>
      </c>
      <c r="H9" s="184"/>
      <c r="I9" s="184"/>
      <c r="J9" s="1"/>
      <c r="K9" s="97" t="s">
        <v>95</v>
      </c>
      <c r="L9" s="3"/>
      <c r="M9" s="1"/>
      <c r="N9" s="3"/>
      <c r="O9" s="1"/>
      <c r="P9" s="3"/>
      <c r="Q9" s="3"/>
      <c r="R9" s="3"/>
    </row>
    <row r="10" spans="1:15" ht="22.5" customHeight="1">
      <c r="A10" s="3"/>
      <c r="B10" s="3"/>
      <c r="D10" s="1"/>
      <c r="E10" s="1"/>
      <c r="F10" s="1"/>
      <c r="G10" s="1" t="s">
        <v>41</v>
      </c>
      <c r="H10" s="1"/>
      <c r="I10" s="1"/>
      <c r="J10" s="1"/>
      <c r="K10" s="1" t="s">
        <v>140</v>
      </c>
      <c r="L10" s="1"/>
      <c r="M10" s="1" t="s">
        <v>63</v>
      </c>
      <c r="O10" s="1" t="s">
        <v>98</v>
      </c>
    </row>
    <row r="11" spans="1:18" ht="22.5" customHeight="1">
      <c r="A11" s="3"/>
      <c r="B11" s="3"/>
      <c r="C11" s="72" t="s">
        <v>70</v>
      </c>
      <c r="D11" s="1"/>
      <c r="E11" s="1"/>
      <c r="F11" s="1"/>
      <c r="G11" s="1" t="s">
        <v>42</v>
      </c>
      <c r="H11" s="1"/>
      <c r="I11" s="1" t="s">
        <v>43</v>
      </c>
      <c r="J11" s="1"/>
      <c r="K11" s="1" t="s">
        <v>141</v>
      </c>
      <c r="L11" s="1"/>
      <c r="M11" s="1" t="s">
        <v>19</v>
      </c>
      <c r="O11" s="1" t="s">
        <v>89</v>
      </c>
      <c r="Q11" s="1" t="s">
        <v>63</v>
      </c>
      <c r="R11" s="1"/>
    </row>
    <row r="12" spans="1:18" ht="22.5" customHeight="1">
      <c r="A12" s="87"/>
      <c r="B12" s="3"/>
      <c r="C12" s="73" t="s">
        <v>71</v>
      </c>
      <c r="D12" s="1"/>
      <c r="E12" s="67" t="s">
        <v>45</v>
      </c>
      <c r="F12" s="1"/>
      <c r="G12" s="67" t="s">
        <v>22</v>
      </c>
      <c r="H12" s="1"/>
      <c r="I12" s="67" t="s">
        <v>54</v>
      </c>
      <c r="J12" s="1"/>
      <c r="K12" s="67" t="s">
        <v>95</v>
      </c>
      <c r="L12" s="1"/>
      <c r="M12" s="67" t="s">
        <v>81</v>
      </c>
      <c r="N12" s="3"/>
      <c r="O12" s="67" t="s">
        <v>55</v>
      </c>
      <c r="P12" s="3"/>
      <c r="Q12" s="67" t="s">
        <v>19</v>
      </c>
      <c r="R12" s="1"/>
    </row>
    <row r="13" spans="1:18" ht="13.5" customHeight="1">
      <c r="A13" s="3"/>
      <c r="B13" s="3"/>
      <c r="C13" s="72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3"/>
      <c r="Q13" s="1"/>
      <c r="R13" s="1"/>
    </row>
    <row r="14" spans="1:18" ht="22.5" customHeight="1">
      <c r="A14" s="79" t="s">
        <v>150</v>
      </c>
      <c r="C14" s="74">
        <v>1122298</v>
      </c>
      <c r="E14" s="74">
        <v>208730</v>
      </c>
      <c r="F14" s="74"/>
      <c r="G14" s="74">
        <v>13405</v>
      </c>
      <c r="I14" s="74">
        <v>-15300</v>
      </c>
      <c r="K14" s="74">
        <v>-4625</v>
      </c>
      <c r="M14" s="9">
        <f>SUM(C14:K14)</f>
        <v>1324508</v>
      </c>
      <c r="O14" s="104" t="s">
        <v>40</v>
      </c>
      <c r="Q14" s="9">
        <f>SUM(M14:O14)</f>
        <v>1324508</v>
      </c>
      <c r="R14" s="9"/>
    </row>
    <row r="15" spans="1:18" ht="22.5" customHeight="1">
      <c r="A15" s="7" t="s">
        <v>93</v>
      </c>
      <c r="C15" s="93"/>
      <c r="D15" s="31"/>
      <c r="E15" s="93"/>
      <c r="F15" s="93"/>
      <c r="G15" s="93"/>
      <c r="H15" s="9"/>
      <c r="I15" s="92"/>
      <c r="J15" s="9"/>
      <c r="K15" s="92"/>
      <c r="L15" s="9"/>
      <c r="M15" s="9"/>
      <c r="N15" s="3"/>
      <c r="O15" s="96"/>
      <c r="P15" s="3"/>
      <c r="Q15" s="10"/>
      <c r="R15" s="10"/>
    </row>
    <row r="16" spans="1:18" ht="22.5" customHeight="1">
      <c r="A16" s="3" t="s">
        <v>178</v>
      </c>
      <c r="C16" s="93" t="s">
        <v>40</v>
      </c>
      <c r="D16" s="31"/>
      <c r="E16" s="93" t="s">
        <v>40</v>
      </c>
      <c r="F16" s="93"/>
      <c r="G16" s="93" t="s">
        <v>40</v>
      </c>
      <c r="H16" s="9"/>
      <c r="I16" s="93">
        <f>+'งบกำไรขาดทุนเบ็ดเสร็จ 9 เดือน'!G31</f>
        <v>6470</v>
      </c>
      <c r="J16" s="9"/>
      <c r="K16" s="93" t="s">
        <v>40</v>
      </c>
      <c r="L16" s="9"/>
      <c r="M16" s="9">
        <f>SUM(C16:K16)</f>
        <v>6470</v>
      </c>
      <c r="N16" s="3"/>
      <c r="O16" s="93" t="s">
        <v>40</v>
      </c>
      <c r="P16" s="3"/>
      <c r="Q16" s="9">
        <f>SUM(M16:P16)</f>
        <v>6470</v>
      </c>
      <c r="R16" s="10"/>
    </row>
    <row r="17" spans="1:18" ht="22.5" customHeight="1">
      <c r="A17" s="3" t="s">
        <v>180</v>
      </c>
      <c r="C17" s="93" t="s">
        <v>40</v>
      </c>
      <c r="D17" s="31"/>
      <c r="E17" s="93" t="s">
        <v>40</v>
      </c>
      <c r="F17" s="93"/>
      <c r="G17" s="93" t="s">
        <v>40</v>
      </c>
      <c r="H17" s="9"/>
      <c r="I17" s="93">
        <v>575</v>
      </c>
      <c r="J17" s="9"/>
      <c r="K17" s="93">
        <v>-575</v>
      </c>
      <c r="L17" s="9"/>
      <c r="M17" s="35" t="s">
        <v>40</v>
      </c>
      <c r="N17" s="3"/>
      <c r="O17" s="93" t="s">
        <v>40</v>
      </c>
      <c r="P17" s="3"/>
      <c r="Q17" s="35" t="s">
        <v>40</v>
      </c>
      <c r="R17" s="10"/>
    </row>
    <row r="18" spans="1:18" ht="22.5" customHeight="1">
      <c r="A18" s="3" t="s">
        <v>95</v>
      </c>
      <c r="C18" s="93" t="s">
        <v>40</v>
      </c>
      <c r="D18" s="31"/>
      <c r="E18" s="93" t="s">
        <v>40</v>
      </c>
      <c r="F18" s="93"/>
      <c r="G18" s="93" t="s">
        <v>40</v>
      </c>
      <c r="H18" s="9"/>
      <c r="I18" s="93" t="s">
        <v>40</v>
      </c>
      <c r="J18" s="9"/>
      <c r="K18" s="93">
        <f>'งบกำไรขาดทุนเบ็ดเสร็จ 9 เดือน'!G36</f>
        <v>4279</v>
      </c>
      <c r="L18" s="9"/>
      <c r="M18" s="9">
        <f>SUM(C18:K18)</f>
        <v>4279</v>
      </c>
      <c r="N18" s="3"/>
      <c r="O18" s="93" t="s">
        <v>40</v>
      </c>
      <c r="P18" s="3"/>
      <c r="Q18" s="9">
        <f>SUM(M18:P18)</f>
        <v>4279</v>
      </c>
      <c r="R18" s="10"/>
    </row>
    <row r="19" spans="1:18" ht="22.5" customHeight="1">
      <c r="A19" s="7" t="s">
        <v>94</v>
      </c>
      <c r="C19" s="100" t="s">
        <v>40</v>
      </c>
      <c r="D19" s="93"/>
      <c r="E19" s="100" t="s">
        <v>40</v>
      </c>
      <c r="F19" s="93"/>
      <c r="G19" s="100" t="s">
        <v>40</v>
      </c>
      <c r="H19" s="93"/>
      <c r="I19" s="100">
        <f>SUM(I16:I18)</f>
        <v>7045</v>
      </c>
      <c r="J19" s="35"/>
      <c r="K19" s="100">
        <f>SUM(K16:K18)</f>
        <v>3704</v>
      </c>
      <c r="L19" s="35"/>
      <c r="M19" s="100">
        <f>SUM(M16:M18)</f>
        <v>10749</v>
      </c>
      <c r="N19" s="3"/>
      <c r="O19" s="100" t="s">
        <v>40</v>
      </c>
      <c r="P19" s="3"/>
      <c r="Q19" s="100">
        <f>SUM(Q16:Q18)</f>
        <v>10749</v>
      </c>
      <c r="R19" s="10"/>
    </row>
    <row r="20" spans="1:19" ht="22.5" customHeight="1" thickBot="1">
      <c r="A20" s="79" t="s">
        <v>170</v>
      </c>
      <c r="B20" s="64"/>
      <c r="C20" s="99">
        <f>SUM(C14,C19)</f>
        <v>1122298</v>
      </c>
      <c r="D20" s="9"/>
      <c r="E20" s="99">
        <f>SUM(E14,E19)</f>
        <v>208730</v>
      </c>
      <c r="F20" s="9"/>
      <c r="G20" s="99">
        <f>SUM(G14,G19)</f>
        <v>13405</v>
      </c>
      <c r="H20" s="9"/>
      <c r="I20" s="99">
        <f>SUM(I14,I19)</f>
        <v>-8255</v>
      </c>
      <c r="J20" s="9"/>
      <c r="K20" s="99">
        <f>SUM(K14,K19)</f>
        <v>-921</v>
      </c>
      <c r="L20" s="9"/>
      <c r="M20" s="99">
        <f>SUM(M14,M19)</f>
        <v>1335257</v>
      </c>
      <c r="N20" s="9">
        <f>+N14+N19</f>
        <v>0</v>
      </c>
      <c r="O20" s="175" t="s">
        <v>40</v>
      </c>
      <c r="P20" s="3"/>
      <c r="Q20" s="99">
        <f>SUM(Q14,Q19)</f>
        <v>1335257</v>
      </c>
      <c r="R20" s="9"/>
      <c r="S20" s="80">
        <f>+Q20-'งบแสดงฐานะการเงิน '!H80</f>
        <v>0</v>
      </c>
    </row>
    <row r="21" spans="2:18" ht="6.75" customHeight="1" thickTop="1">
      <c r="B21" s="3"/>
      <c r="C21" s="72"/>
      <c r="D21" s="1"/>
      <c r="E21" s="112"/>
      <c r="F21" s="112"/>
      <c r="G21" s="1"/>
      <c r="H21" s="1"/>
      <c r="I21" s="1"/>
      <c r="J21" s="1"/>
      <c r="K21" s="1"/>
      <c r="L21" s="1"/>
      <c r="M21" s="1"/>
      <c r="N21" s="3"/>
      <c r="O21" s="1"/>
      <c r="P21" s="3"/>
      <c r="Q21" s="1"/>
      <c r="R21" s="1"/>
    </row>
    <row r="22" spans="1:18" ht="22.5" customHeight="1">
      <c r="A22" s="79" t="s">
        <v>149</v>
      </c>
      <c r="C22" s="177">
        <v>1122298</v>
      </c>
      <c r="E22" s="177">
        <v>208730</v>
      </c>
      <c r="F22" s="177"/>
      <c r="G22" s="177">
        <v>13405</v>
      </c>
      <c r="H22" s="177"/>
      <c r="I22" s="177">
        <v>44310</v>
      </c>
      <c r="J22" s="177"/>
      <c r="K22" s="177">
        <v>-5310</v>
      </c>
      <c r="M22" s="9">
        <f>SUM(C22:K22)</f>
        <v>1383433</v>
      </c>
      <c r="O22" s="93" t="s">
        <v>40</v>
      </c>
      <c r="Q22" s="9">
        <f>SUM(M22:O22)</f>
        <v>1383433</v>
      </c>
      <c r="R22" s="9"/>
    </row>
    <row r="23" spans="1:18" ht="22.5" customHeight="1">
      <c r="A23" s="174" t="s">
        <v>130</v>
      </c>
      <c r="C23" s="146" t="s">
        <v>40</v>
      </c>
      <c r="E23" s="93" t="s">
        <v>40</v>
      </c>
      <c r="F23" s="74"/>
      <c r="G23" s="93" t="s">
        <v>40</v>
      </c>
      <c r="I23" s="93">
        <v>-11603</v>
      </c>
      <c r="K23" s="93" t="s">
        <v>40</v>
      </c>
      <c r="M23" s="9">
        <f>SUM(C23:K23)</f>
        <v>-11603</v>
      </c>
      <c r="O23" s="93" t="s">
        <v>40</v>
      </c>
      <c r="Q23" s="9">
        <f>SUM(M23:O23)</f>
        <v>-11603</v>
      </c>
      <c r="R23" s="9"/>
    </row>
    <row r="24" spans="1:18" ht="22.5" customHeight="1">
      <c r="A24" s="79" t="s">
        <v>131</v>
      </c>
      <c r="C24" s="178">
        <f>SUM(C22:C23)</f>
        <v>1122298</v>
      </c>
      <c r="E24" s="178">
        <f>SUM(E22:E23)</f>
        <v>208730</v>
      </c>
      <c r="F24" s="74"/>
      <c r="G24" s="178">
        <f>SUM(G22:G23)</f>
        <v>13405</v>
      </c>
      <c r="I24" s="178">
        <f>SUM(I22:I23)</f>
        <v>32707</v>
      </c>
      <c r="K24" s="178">
        <f>SUM(K22:K23)</f>
        <v>-5310</v>
      </c>
      <c r="M24" s="178">
        <f>SUM(M22:M23)</f>
        <v>1371830</v>
      </c>
      <c r="O24" s="100" t="s">
        <v>40</v>
      </c>
      <c r="Q24" s="46">
        <f>SUM(M24:O24)</f>
        <v>1371830</v>
      </c>
      <c r="R24" s="9"/>
    </row>
    <row r="25" spans="1:18" ht="22.5" customHeight="1">
      <c r="A25" s="7" t="s">
        <v>93</v>
      </c>
      <c r="C25" s="177"/>
      <c r="D25" s="31"/>
      <c r="E25" s="93"/>
      <c r="F25" s="93"/>
      <c r="G25" s="93"/>
      <c r="H25" s="9"/>
      <c r="I25" s="92"/>
      <c r="J25" s="9"/>
      <c r="K25" s="92"/>
      <c r="L25" s="9"/>
      <c r="M25" s="9"/>
      <c r="N25" s="3"/>
      <c r="O25" s="96"/>
      <c r="P25" s="3"/>
      <c r="Q25" s="10"/>
      <c r="R25" s="10"/>
    </row>
    <row r="26" spans="1:18" ht="22.5" customHeight="1">
      <c r="A26" s="3" t="s">
        <v>115</v>
      </c>
      <c r="C26" s="93" t="s">
        <v>40</v>
      </c>
      <c r="D26" s="31"/>
      <c r="E26" s="93" t="s">
        <v>40</v>
      </c>
      <c r="F26" s="93"/>
      <c r="G26" s="93" t="s">
        <v>40</v>
      </c>
      <c r="H26" s="9"/>
      <c r="I26" s="93">
        <f>'งบกำไรขาดทุนเบ็ดเสร็จ 9 เดือน'!I31</f>
        <v>-26041</v>
      </c>
      <c r="J26" s="9"/>
      <c r="K26" s="93" t="s">
        <v>40</v>
      </c>
      <c r="L26" s="9"/>
      <c r="M26" s="9">
        <f>SUM(C26:K26)</f>
        <v>-26041</v>
      </c>
      <c r="N26" s="3"/>
      <c r="O26" s="93" t="s">
        <v>40</v>
      </c>
      <c r="P26" s="3"/>
      <c r="Q26" s="10">
        <f>SUM(M26:P26)</f>
        <v>-26041</v>
      </c>
      <c r="R26" s="10"/>
    </row>
    <row r="27" spans="1:18" ht="22.5" customHeight="1">
      <c r="A27" s="3" t="s">
        <v>95</v>
      </c>
      <c r="C27" s="93" t="s">
        <v>40</v>
      </c>
      <c r="D27" s="31"/>
      <c r="E27" s="93" t="s">
        <v>40</v>
      </c>
      <c r="F27" s="93"/>
      <c r="G27" s="93" t="s">
        <v>40</v>
      </c>
      <c r="H27" s="9"/>
      <c r="I27" s="118" t="s">
        <v>40</v>
      </c>
      <c r="J27" s="9"/>
      <c r="K27" s="92">
        <f>+'งบกำไรขาดทุนเบ็ดเสร็จ 9 เดือน'!I36</f>
        <v>-295</v>
      </c>
      <c r="L27" s="9"/>
      <c r="M27" s="9">
        <f>SUM(C27:K27)</f>
        <v>-295</v>
      </c>
      <c r="N27" s="3"/>
      <c r="O27" s="93" t="s">
        <v>40</v>
      </c>
      <c r="P27" s="3"/>
      <c r="Q27" s="10">
        <f>SUM(M27:P27)</f>
        <v>-295</v>
      </c>
      <c r="R27" s="10"/>
    </row>
    <row r="28" spans="1:19" ht="22.5" customHeight="1">
      <c r="A28" s="7" t="s">
        <v>94</v>
      </c>
      <c r="C28" s="100" t="s">
        <v>40</v>
      </c>
      <c r="D28" s="31"/>
      <c r="E28" s="100" t="s">
        <v>40</v>
      </c>
      <c r="F28" s="93"/>
      <c r="G28" s="100" t="s">
        <v>40</v>
      </c>
      <c r="H28" s="9"/>
      <c r="I28" s="100">
        <f>SUM(I26:I27)</f>
        <v>-26041</v>
      </c>
      <c r="J28" s="9"/>
      <c r="K28" s="100">
        <f>SUM(K26:K27)</f>
        <v>-295</v>
      </c>
      <c r="L28" s="9"/>
      <c r="M28" s="100">
        <f>SUM(M26:M27)</f>
        <v>-26336</v>
      </c>
      <c r="N28" s="3"/>
      <c r="O28" s="100" t="s">
        <v>40</v>
      </c>
      <c r="P28" s="3"/>
      <c r="Q28" s="100">
        <f>SUM(Q26:Q27)</f>
        <v>-26336</v>
      </c>
      <c r="R28" s="10"/>
      <c r="S28" s="113"/>
    </row>
    <row r="29" spans="1:18" ht="22.5" customHeight="1" thickBot="1">
      <c r="A29" s="79" t="s">
        <v>171</v>
      </c>
      <c r="B29" s="64"/>
      <c r="C29" s="50">
        <f>SUM(C24,C28)</f>
        <v>1122298</v>
      </c>
      <c r="D29" s="9"/>
      <c r="E29" s="50">
        <f>SUM(E24,E28)</f>
        <v>208730</v>
      </c>
      <c r="F29" s="9"/>
      <c r="G29" s="50">
        <f>SUM(G24,G28)</f>
        <v>13405</v>
      </c>
      <c r="H29" s="9"/>
      <c r="I29" s="50">
        <f>SUM(I24,I28)</f>
        <v>6666</v>
      </c>
      <c r="J29" s="9"/>
      <c r="K29" s="50">
        <f>SUM(K24,K28)</f>
        <v>-5605</v>
      </c>
      <c r="L29" s="9"/>
      <c r="M29" s="50">
        <f>SUM(M24,M28)</f>
        <v>1345494</v>
      </c>
      <c r="N29" s="3"/>
      <c r="O29" s="179" t="s">
        <v>40</v>
      </c>
      <c r="P29" s="3"/>
      <c r="Q29" s="50">
        <f>SUM(Q24,Q28)</f>
        <v>1345494</v>
      </c>
      <c r="R29" s="9"/>
    </row>
    <row r="30" spans="1:18" ht="22.5" customHeight="1" thickTop="1">
      <c r="A30" s="3"/>
      <c r="B30" s="3"/>
      <c r="C30" s="72"/>
      <c r="D30" s="1"/>
      <c r="E30" s="112"/>
      <c r="F30" s="112"/>
      <c r="G30" s="1"/>
      <c r="H30" s="1"/>
      <c r="I30" s="1"/>
      <c r="J30" s="1"/>
      <c r="K30" s="1"/>
      <c r="L30" s="1"/>
      <c r="M30" s="148"/>
      <c r="N30" s="3"/>
      <c r="O30" s="1"/>
      <c r="P30" s="3"/>
      <c r="Q30" s="1"/>
      <c r="R30" s="1"/>
    </row>
    <row r="31" spans="1:18" ht="24" customHeight="1">
      <c r="A31" s="63"/>
      <c r="B31" s="64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3"/>
      <c r="O31" s="35"/>
      <c r="P31" s="3"/>
      <c r="Q31" s="9"/>
      <c r="R31" s="9"/>
    </row>
    <row r="34" spans="9:15" s="80" customFormat="1" ht="24.75" customHeight="1">
      <c r="I34" s="75"/>
      <c r="O34" s="81"/>
    </row>
    <row r="35" s="80" customFormat="1" ht="24.75" customHeight="1"/>
    <row r="36" s="80" customFormat="1" ht="24.75" customHeight="1">
      <c r="I36" s="75"/>
    </row>
    <row r="37" s="80" customFormat="1" ht="24.75" customHeight="1">
      <c r="I37" s="75"/>
    </row>
    <row r="38" s="80" customFormat="1" ht="24.75" customHeight="1"/>
    <row r="39" s="80" customFormat="1" ht="24.75" customHeight="1"/>
    <row r="40" s="80" customFormat="1" ht="24.75" customHeight="1"/>
    <row r="41" s="80" customFormat="1" ht="24.75" customHeight="1"/>
    <row r="42" s="80" customFormat="1" ht="24.75" customHeight="1"/>
    <row r="43" s="80" customFormat="1" ht="24.75" customHeight="1"/>
    <row r="48" ht="24.75" customHeight="1">
      <c r="I48" s="158"/>
    </row>
  </sheetData>
  <sheetProtection/>
  <mergeCells count="5">
    <mergeCell ref="C6:Q6"/>
    <mergeCell ref="C5:Q5"/>
    <mergeCell ref="G9:I9"/>
    <mergeCell ref="O1:Q1"/>
    <mergeCell ref="O2:Q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zoomScale="80" zoomScaleNormal="80" zoomScaleSheetLayoutView="70" zoomScalePageLayoutView="0" workbookViewId="0" topLeftCell="A11">
      <selection activeCell="P18" sqref="P18"/>
    </sheetView>
  </sheetViews>
  <sheetFormatPr defaultColWidth="9.140625" defaultRowHeight="22.5" customHeight="1"/>
  <cols>
    <col min="1" max="1" width="72.421875" style="62" customWidth="1"/>
    <col min="2" max="2" width="1.421875" style="62" customWidth="1"/>
    <col min="3" max="3" width="19.7109375" style="62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28.7109375" style="62" bestFit="1" customWidth="1"/>
    <col min="12" max="12" width="1.1484375" style="62" customWidth="1"/>
    <col min="13" max="13" width="19.7109375" style="62" customWidth="1"/>
    <col min="14" max="14" width="4.421875" style="62" customWidth="1"/>
    <col min="15" max="15" width="11.7109375" style="62" bestFit="1" customWidth="1"/>
    <col min="16" max="16384" width="9.140625" style="62" customWidth="1"/>
  </cols>
  <sheetData>
    <row r="1" spans="1:14" s="70" customFormat="1" ht="2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43"/>
      <c r="K1" s="189" t="s">
        <v>82</v>
      </c>
      <c r="L1" s="189"/>
      <c r="M1" s="189"/>
      <c r="N1" s="55"/>
    </row>
    <row r="2" spans="1:14" s="70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43"/>
      <c r="K2" s="189" t="s">
        <v>83</v>
      </c>
      <c r="L2" s="189"/>
      <c r="M2" s="189"/>
      <c r="N2" s="55"/>
    </row>
    <row r="3" spans="1:14" s="70" customFormat="1" ht="24" customHeight="1">
      <c r="A3" s="69" t="str">
        <f>ส่วนของผู้ถือหุ้นงบรวม!A3</f>
        <v>สำหรับงวดเก้าเดือนสิ้นสุดวันที่ 30 กันยายน 2564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7.5" customHeight="1">
      <c r="A4" s="6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>
      <c r="A5" s="64"/>
      <c r="B5" s="3"/>
      <c r="C5" s="184" t="s">
        <v>88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"/>
    </row>
    <row r="6" spans="1:14" ht="22.5" customHeight="1">
      <c r="A6" s="64"/>
      <c r="B6" s="3"/>
      <c r="C6" s="185" t="s">
        <v>67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"/>
    </row>
    <row r="7" spans="1:14" ht="22.5" customHeight="1">
      <c r="A7" s="64"/>
      <c r="B7" s="3"/>
      <c r="C7" s="1"/>
      <c r="D7" s="1"/>
      <c r="E7" s="1"/>
      <c r="F7" s="1"/>
      <c r="G7" s="76"/>
      <c r="H7" s="76"/>
      <c r="I7" s="76"/>
      <c r="J7" s="1"/>
      <c r="K7" s="76" t="s">
        <v>58</v>
      </c>
      <c r="L7" s="71"/>
      <c r="M7" s="1"/>
      <c r="N7" s="1"/>
    </row>
    <row r="8" spans="1:14" ht="22.5" customHeight="1">
      <c r="A8" s="64"/>
      <c r="B8" s="3"/>
      <c r="C8" s="1"/>
      <c r="D8" s="1"/>
      <c r="E8" s="1"/>
      <c r="F8" s="1"/>
      <c r="G8" s="190"/>
      <c r="H8" s="190"/>
      <c r="I8" s="190"/>
      <c r="J8" s="1"/>
      <c r="K8" s="105" t="s">
        <v>19</v>
      </c>
      <c r="L8" s="3"/>
      <c r="M8" s="1"/>
      <c r="N8" s="1"/>
    </row>
    <row r="9" spans="1:14" ht="22.5" customHeight="1">
      <c r="A9" s="64"/>
      <c r="B9" s="3"/>
      <c r="C9" s="1"/>
      <c r="D9" s="1"/>
      <c r="E9" s="1"/>
      <c r="F9" s="1"/>
      <c r="G9" s="1"/>
      <c r="H9" s="1"/>
      <c r="I9" s="1"/>
      <c r="J9" s="1"/>
      <c r="K9" s="97" t="s">
        <v>95</v>
      </c>
      <c r="L9" s="1"/>
      <c r="M9" s="1"/>
      <c r="N9" s="1"/>
    </row>
    <row r="10" spans="1:14" ht="22.5" customHeight="1">
      <c r="A10" s="64"/>
      <c r="B10" s="1"/>
      <c r="C10" s="1"/>
      <c r="D10" s="1"/>
      <c r="E10" s="1"/>
      <c r="F10" s="1"/>
      <c r="G10" s="184" t="s">
        <v>151</v>
      </c>
      <c r="H10" s="184"/>
      <c r="I10" s="184"/>
      <c r="J10" s="1"/>
      <c r="K10" s="1" t="s">
        <v>140</v>
      </c>
      <c r="L10" s="1"/>
      <c r="M10" s="1"/>
      <c r="N10" s="1"/>
    </row>
    <row r="11" spans="1:14" ht="22.5" customHeight="1">
      <c r="A11" s="64"/>
      <c r="B11" s="1"/>
      <c r="C11" s="72" t="s">
        <v>70</v>
      </c>
      <c r="D11" s="1"/>
      <c r="E11" s="1"/>
      <c r="F11" s="1"/>
      <c r="G11" s="1" t="s">
        <v>73</v>
      </c>
      <c r="H11" s="1"/>
      <c r="I11" s="1"/>
      <c r="J11" s="1"/>
      <c r="K11" s="1" t="s">
        <v>141</v>
      </c>
      <c r="L11" s="1"/>
      <c r="M11" s="1" t="s">
        <v>63</v>
      </c>
      <c r="N11" s="1"/>
    </row>
    <row r="12" spans="1:14" ht="22.5" customHeight="1">
      <c r="A12" s="3"/>
      <c r="B12" s="1"/>
      <c r="C12" s="73" t="s">
        <v>71</v>
      </c>
      <c r="D12" s="1"/>
      <c r="E12" s="67" t="s">
        <v>45</v>
      </c>
      <c r="F12" s="1"/>
      <c r="G12" s="67" t="s">
        <v>59</v>
      </c>
      <c r="H12" s="1"/>
      <c r="I12" s="67" t="s">
        <v>43</v>
      </c>
      <c r="J12" s="1"/>
      <c r="K12" s="67" t="s">
        <v>95</v>
      </c>
      <c r="L12" s="1"/>
      <c r="M12" s="67" t="s">
        <v>19</v>
      </c>
      <c r="N12" s="1"/>
    </row>
    <row r="13" spans="1:14" ht="9.75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79" t="s">
        <v>150</v>
      </c>
      <c r="B14" s="1"/>
      <c r="C14" s="74">
        <v>1122298</v>
      </c>
      <c r="E14" s="74">
        <v>208730</v>
      </c>
      <c r="G14" s="74">
        <v>13405</v>
      </c>
      <c r="I14" s="74">
        <v>8276</v>
      </c>
      <c r="K14" s="74">
        <v>-4625</v>
      </c>
      <c r="M14" s="9">
        <f>SUM(C14:K14)</f>
        <v>1348084</v>
      </c>
      <c r="N14" s="1"/>
    </row>
    <row r="15" spans="1:14" ht="22.5" customHeight="1">
      <c r="A15" s="7" t="s">
        <v>93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3" t="s">
        <v>178</v>
      </c>
      <c r="B16" s="1"/>
      <c r="C16" s="146" t="s">
        <v>40</v>
      </c>
      <c r="D16" s="1"/>
      <c r="E16" s="146" t="s">
        <v>40</v>
      </c>
      <c r="F16" s="1"/>
      <c r="G16" s="146" t="s">
        <v>40</v>
      </c>
      <c r="H16" s="1"/>
      <c r="I16" s="12">
        <f>+'งบกำไรขาดทุนเบ็ดเสร็จ 9 เดือน'!K41</f>
        <v>8777</v>
      </c>
      <c r="J16" s="1"/>
      <c r="K16" s="12" t="s">
        <v>40</v>
      </c>
      <c r="L16" s="1"/>
      <c r="M16" s="9">
        <f>SUM(C16:K16)</f>
        <v>8777</v>
      </c>
      <c r="N16" s="1"/>
    </row>
    <row r="17" spans="1:18" ht="22.5" customHeight="1">
      <c r="A17" s="3" t="s">
        <v>180</v>
      </c>
      <c r="C17" s="93" t="s">
        <v>40</v>
      </c>
      <c r="D17" s="31"/>
      <c r="E17" s="93" t="s">
        <v>40</v>
      </c>
      <c r="F17" s="93"/>
      <c r="G17" s="93" t="s">
        <v>40</v>
      </c>
      <c r="H17" s="9"/>
      <c r="I17" s="93">
        <v>575</v>
      </c>
      <c r="J17" s="9"/>
      <c r="K17" s="93">
        <v>-575</v>
      </c>
      <c r="L17" s="9"/>
      <c r="M17" s="35" t="s">
        <v>40</v>
      </c>
      <c r="N17" s="3"/>
      <c r="O17" s="93"/>
      <c r="P17" s="3"/>
      <c r="Q17" s="9"/>
      <c r="R17" s="10"/>
    </row>
    <row r="18" spans="1:14" ht="22.5" customHeight="1">
      <c r="A18" s="3" t="s">
        <v>95</v>
      </c>
      <c r="B18" s="1"/>
      <c r="C18" s="146" t="s">
        <v>40</v>
      </c>
      <c r="D18" s="1"/>
      <c r="E18" s="146" t="s">
        <v>40</v>
      </c>
      <c r="F18" s="1"/>
      <c r="G18" s="146" t="s">
        <v>40</v>
      </c>
      <c r="H18" s="1"/>
      <c r="I18" s="12" t="s">
        <v>40</v>
      </c>
      <c r="J18" s="1"/>
      <c r="K18" s="168">
        <f>+'งบกำไรขาดทุนเบ็ดเสร็จ 9 เดือน'!K37</f>
        <v>4279</v>
      </c>
      <c r="L18" s="1"/>
      <c r="M18" s="9">
        <f>SUM(C18:K18)</f>
        <v>4279</v>
      </c>
      <c r="N18" s="1"/>
    </row>
    <row r="19" spans="1:14" ht="22.5" customHeight="1">
      <c r="A19" s="7" t="s">
        <v>94</v>
      </c>
      <c r="B19" s="1"/>
      <c r="C19" s="101" t="s">
        <v>40</v>
      </c>
      <c r="D19" s="1"/>
      <c r="E19" s="101" t="s">
        <v>40</v>
      </c>
      <c r="F19" s="1"/>
      <c r="G19" s="101" t="s">
        <v>40</v>
      </c>
      <c r="H19" s="1"/>
      <c r="I19" s="46">
        <f>SUM(I16:I18)</f>
        <v>9352</v>
      </c>
      <c r="J19" s="1"/>
      <c r="K19" s="46">
        <f>SUM(K16:K18)</f>
        <v>3704</v>
      </c>
      <c r="L19" s="1"/>
      <c r="M19" s="46">
        <f>SUM(M16:M18)</f>
        <v>13056</v>
      </c>
      <c r="N19" s="1"/>
    </row>
    <row r="20" spans="1:15" ht="22.5" customHeight="1" thickBot="1">
      <c r="A20" s="79" t="s">
        <v>170</v>
      </c>
      <c r="B20" s="1"/>
      <c r="C20" s="50">
        <f>SUM(C14,,C19)</f>
        <v>1122298</v>
      </c>
      <c r="D20" s="1"/>
      <c r="E20" s="50">
        <f>SUM(E14,,E19)</f>
        <v>208730</v>
      </c>
      <c r="F20" s="1"/>
      <c r="G20" s="50">
        <f>SUM(G14,,G19)</f>
        <v>13405</v>
      </c>
      <c r="H20" s="1"/>
      <c r="I20" s="50">
        <f>SUM(I14,,I19)</f>
        <v>17628</v>
      </c>
      <c r="J20" s="1"/>
      <c r="K20" s="50">
        <f>SUM(K14,,K19)</f>
        <v>-921</v>
      </c>
      <c r="L20" s="1"/>
      <c r="M20" s="50">
        <f>SUM(M14,,M19)</f>
        <v>1361140</v>
      </c>
      <c r="N20" s="1"/>
      <c r="O20" s="80">
        <f>+M20-'งบแสดงฐานะการเงิน '!L80</f>
        <v>0</v>
      </c>
    </row>
    <row r="21" spans="1:14" ht="9.75" customHeight="1" thickTop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2.5" customHeight="1">
      <c r="A22" s="79" t="s">
        <v>149</v>
      </c>
      <c r="B22" s="1"/>
      <c r="C22" s="74">
        <v>1122298</v>
      </c>
      <c r="E22" s="74">
        <v>208730</v>
      </c>
      <c r="G22" s="74">
        <v>13405</v>
      </c>
      <c r="I22" s="74">
        <v>66464</v>
      </c>
      <c r="K22" s="74">
        <v>-5311</v>
      </c>
      <c r="M22" s="9">
        <f>SUM(C22:K22)</f>
        <v>1405586</v>
      </c>
      <c r="N22" s="1"/>
    </row>
    <row r="23" spans="1:14" ht="22.5" customHeight="1">
      <c r="A23" s="174" t="s">
        <v>130</v>
      </c>
      <c r="B23" s="1"/>
      <c r="C23" s="146" t="s">
        <v>40</v>
      </c>
      <c r="E23" s="146" t="s">
        <v>40</v>
      </c>
      <c r="G23" s="146" t="s">
        <v>40</v>
      </c>
      <c r="I23" s="168">
        <f>+ส่วนของผู้ถือหุ้นงบรวม!I23</f>
        <v>-11603</v>
      </c>
      <c r="K23" s="146" t="s">
        <v>40</v>
      </c>
      <c r="M23" s="9">
        <f>SUM(C23:K23)</f>
        <v>-11603</v>
      </c>
      <c r="N23" s="1"/>
    </row>
    <row r="24" spans="1:14" ht="22.5" customHeight="1">
      <c r="A24" s="79" t="s">
        <v>131</v>
      </c>
      <c r="B24" s="1"/>
      <c r="C24" s="178">
        <f>SUM(C22:C23)</f>
        <v>1122298</v>
      </c>
      <c r="E24" s="178">
        <f>SUM(E22:E23)</f>
        <v>208730</v>
      </c>
      <c r="G24" s="178">
        <f>SUM(G22:G23)</f>
        <v>13405</v>
      </c>
      <c r="I24" s="178">
        <f>SUM(I22:I23)</f>
        <v>54861</v>
      </c>
      <c r="K24" s="178">
        <f>SUM(K22:K23)</f>
        <v>-5311</v>
      </c>
      <c r="M24" s="46">
        <f>SUM(C24:K24)</f>
        <v>1393983</v>
      </c>
      <c r="N24" s="1"/>
    </row>
    <row r="25" spans="1:14" ht="22.5" customHeight="1">
      <c r="A25" s="7" t="s">
        <v>93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2.5" customHeight="1">
      <c r="A26" s="3" t="s">
        <v>115</v>
      </c>
      <c r="B26" s="1"/>
      <c r="C26" s="1" t="s">
        <v>40</v>
      </c>
      <c r="D26" s="1"/>
      <c r="E26" s="1" t="s">
        <v>40</v>
      </c>
      <c r="F26" s="1"/>
      <c r="G26" s="1" t="s">
        <v>40</v>
      </c>
      <c r="H26" s="1"/>
      <c r="I26" s="180">
        <f>'งบกำไรขาดทุนเบ็ดเสร็จ 9 เดือน'!M31</f>
        <v>-25720</v>
      </c>
      <c r="J26" s="1"/>
      <c r="K26" s="1" t="s">
        <v>40</v>
      </c>
      <c r="L26" s="1"/>
      <c r="M26" s="9">
        <f>SUM(C26:K26)</f>
        <v>-25720</v>
      </c>
      <c r="N26" s="1"/>
    </row>
    <row r="27" spans="1:14" ht="22.5" customHeight="1">
      <c r="A27" s="3" t="s">
        <v>95</v>
      </c>
      <c r="B27" s="1"/>
      <c r="C27" s="1" t="s">
        <v>40</v>
      </c>
      <c r="D27" s="1"/>
      <c r="E27" s="1" t="s">
        <v>40</v>
      </c>
      <c r="F27" s="1"/>
      <c r="G27" s="1" t="s">
        <v>40</v>
      </c>
      <c r="H27" s="1"/>
      <c r="I27" s="118" t="s">
        <v>40</v>
      </c>
      <c r="J27" s="1"/>
      <c r="K27" s="168">
        <f>+'งบกำไรขาดทุนเบ็ดเสร็จ 9 เดือน'!M36</f>
        <v>-295</v>
      </c>
      <c r="L27" s="1"/>
      <c r="M27" s="9">
        <f>SUM(C27:K27)</f>
        <v>-295</v>
      </c>
      <c r="N27" s="1"/>
    </row>
    <row r="28" spans="1:14" ht="22.5" customHeight="1">
      <c r="A28" s="7" t="s">
        <v>94</v>
      </c>
      <c r="B28" s="1"/>
      <c r="C28" s="101" t="s">
        <v>40</v>
      </c>
      <c r="D28" s="1"/>
      <c r="E28" s="101" t="s">
        <v>40</v>
      </c>
      <c r="F28" s="1"/>
      <c r="G28" s="101" t="s">
        <v>40</v>
      </c>
      <c r="H28" s="1"/>
      <c r="I28" s="46">
        <f>SUM(I26:I27)</f>
        <v>-25720</v>
      </c>
      <c r="J28" s="1"/>
      <c r="K28" s="46">
        <f>SUM(K26:K27)</f>
        <v>-295</v>
      </c>
      <c r="L28" s="1"/>
      <c r="M28" s="46">
        <f>SUM(M26:M27)</f>
        <v>-26015</v>
      </c>
      <c r="N28" s="1"/>
    </row>
    <row r="29" spans="1:14" ht="22.5" customHeight="1" thickBot="1">
      <c r="A29" s="79" t="s">
        <v>171</v>
      </c>
      <c r="B29" s="1"/>
      <c r="C29" s="50">
        <f>SUM(C24,C28)</f>
        <v>1122298</v>
      </c>
      <c r="D29" s="1"/>
      <c r="E29" s="50">
        <f>SUM(E24,E28)</f>
        <v>208730</v>
      </c>
      <c r="F29" s="1"/>
      <c r="G29" s="50">
        <f>SUM(G24,G28)</f>
        <v>13405</v>
      </c>
      <c r="H29" s="1"/>
      <c r="I29" s="50">
        <f>SUM(I24,I28)</f>
        <v>29141</v>
      </c>
      <c r="J29" s="1"/>
      <c r="K29" s="50">
        <f>SUM(K24,K28)</f>
        <v>-5606</v>
      </c>
      <c r="L29" s="1"/>
      <c r="M29" s="50">
        <f>SUM(M24,M28)</f>
        <v>1367968</v>
      </c>
      <c r="N29" s="1"/>
    </row>
    <row r="30" spans="1:14" ht="11.25" customHeight="1" thickTop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2.5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8"/>
      <c r="N31" s="1"/>
    </row>
    <row r="32" spans="1:14" ht="22.5" customHeight="1">
      <c r="A32" s="63"/>
      <c r="B32" s="9"/>
      <c r="C32" s="9"/>
      <c r="D32" s="9"/>
      <c r="E32" s="9"/>
      <c r="F32" s="9"/>
      <c r="G32" s="9"/>
      <c r="H32" s="9"/>
      <c r="I32" s="9"/>
      <c r="J32" s="9"/>
      <c r="K32" s="65"/>
      <c r="L32" s="3"/>
      <c r="M32" s="9"/>
      <c r="N32" s="9"/>
    </row>
    <row r="33" spans="1:14" ht="22.5" customHeight="1">
      <c r="A33" s="63"/>
      <c r="B33" s="35"/>
      <c r="C33" s="9"/>
      <c r="D33" s="35"/>
      <c r="E33" s="9"/>
      <c r="F33" s="35"/>
      <c r="G33" s="9"/>
      <c r="H33" s="35"/>
      <c r="I33" s="9"/>
      <c r="J33" s="35"/>
      <c r="K33" s="9"/>
      <c r="L33" s="9"/>
      <c r="M33" s="9"/>
      <c r="N33" s="9"/>
    </row>
    <row r="34" spans="1:14" ht="22.5" customHeight="1">
      <c r="A34" s="64"/>
      <c r="B34" s="9"/>
      <c r="C34" s="9"/>
      <c r="D34" s="9"/>
      <c r="E34" s="9"/>
      <c r="F34" s="9"/>
      <c r="G34" s="31"/>
      <c r="H34" s="9"/>
      <c r="I34" s="9"/>
      <c r="J34" s="9"/>
      <c r="M34" s="9"/>
      <c r="N34" s="9"/>
    </row>
    <row r="35" spans="1:14" ht="22.5" customHeight="1">
      <c r="A35" s="64"/>
      <c r="B35" s="9"/>
      <c r="C35" s="9"/>
      <c r="D35" s="9"/>
      <c r="E35" s="9"/>
      <c r="F35" s="9"/>
      <c r="G35" s="38"/>
      <c r="H35" s="9"/>
      <c r="I35" s="9"/>
      <c r="J35" s="9"/>
      <c r="M35" s="9"/>
      <c r="N35" s="9"/>
    </row>
    <row r="48" ht="22.5" customHeight="1">
      <c r="J48" s="158"/>
    </row>
    <row r="85" ht="22.5" customHeight="1">
      <c r="D85" s="62" t="s">
        <v>56</v>
      </c>
    </row>
  </sheetData>
  <sheetProtection/>
  <mergeCells count="6">
    <mergeCell ref="G10:I10"/>
    <mergeCell ref="C5:M5"/>
    <mergeCell ref="C6:M6"/>
    <mergeCell ref="G8:I8"/>
    <mergeCell ref="K1:M1"/>
    <mergeCell ref="K2:M2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90" zoomScaleSheetLayoutView="90" zoomScalePageLayoutView="0" workbookViewId="0" topLeftCell="A16">
      <selection activeCell="K48" sqref="K48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4"/>
      <c r="M1" s="55" t="s">
        <v>82</v>
      </c>
    </row>
    <row r="2" spans="1:13" s="43" customFormat="1" ht="21" customHeight="1">
      <c r="A2" s="42" t="s">
        <v>29</v>
      </c>
      <c r="B2" s="42"/>
      <c r="C2" s="42"/>
      <c r="D2" s="42"/>
      <c r="E2" s="42"/>
      <c r="F2" s="42"/>
      <c r="G2" s="42"/>
      <c r="H2" s="42"/>
      <c r="L2" s="84"/>
      <c r="M2" s="55" t="s">
        <v>83</v>
      </c>
    </row>
    <row r="3" spans="1:13" s="43" customFormat="1" ht="21.75" customHeight="1">
      <c r="A3" s="85" t="s">
        <v>169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184" t="s">
        <v>88</v>
      </c>
      <c r="H5" s="184"/>
      <c r="I5" s="184"/>
      <c r="J5" s="184"/>
      <c r="K5" s="184"/>
      <c r="L5" s="184"/>
      <c r="M5" s="184"/>
    </row>
    <row r="6" spans="3:13" ht="21" customHeight="1">
      <c r="C6" s="86"/>
      <c r="D6" s="86"/>
      <c r="E6" s="86"/>
      <c r="G6" s="185" t="s">
        <v>1</v>
      </c>
      <c r="H6" s="185"/>
      <c r="I6" s="185"/>
      <c r="J6" s="87"/>
      <c r="K6" s="185" t="s">
        <v>67</v>
      </c>
      <c r="L6" s="185"/>
      <c r="M6" s="185"/>
    </row>
    <row r="7" spans="3:13" ht="21" customHeight="1">
      <c r="C7" s="86"/>
      <c r="D7" s="86"/>
      <c r="E7" s="86"/>
      <c r="G7" s="97">
        <v>2564</v>
      </c>
      <c r="H7" s="1"/>
      <c r="I7" s="97">
        <v>2563</v>
      </c>
      <c r="J7" s="87"/>
      <c r="K7" s="97">
        <v>2564</v>
      </c>
      <c r="L7" s="1"/>
      <c r="M7" s="97">
        <v>2563</v>
      </c>
    </row>
    <row r="8" spans="1:13" ht="21" customHeight="1">
      <c r="A8" s="88" t="s">
        <v>30</v>
      </c>
      <c r="C8" s="86"/>
      <c r="D8" s="86"/>
      <c r="E8" s="86"/>
      <c r="G8" s="58"/>
      <c r="I8" s="58"/>
      <c r="J8" s="87"/>
      <c r="K8" s="1"/>
      <c r="L8" s="1"/>
      <c r="M8" s="1"/>
    </row>
    <row r="9" spans="1:13" ht="21" customHeight="1">
      <c r="A9" s="16" t="s">
        <v>156</v>
      </c>
      <c r="F9" s="87"/>
      <c r="G9" s="13">
        <f>'งบกำไรขาดทุนเบ็ดเสร็จ 9 เดือน'!G27</f>
        <v>7575</v>
      </c>
      <c r="H9" s="13"/>
      <c r="I9" s="13">
        <f>'งบกำไรขาดทุนเบ็ดเสร็จ 9 เดือน'!I27</f>
        <v>-24366</v>
      </c>
      <c r="J9" s="13"/>
      <c r="K9" s="13">
        <f>'งบกำไรขาดทุนเบ็ดเสร็จ 9 เดือน'!K27</f>
        <v>8705</v>
      </c>
      <c r="L9" s="13"/>
      <c r="M9" s="13">
        <f>'งบกำไรขาดทุนเบ็ดเสร็จ 9 เดือน'!M27</f>
        <v>-23963</v>
      </c>
    </row>
    <row r="10" spans="1:13" ht="21" customHeight="1">
      <c r="A10" s="59" t="s">
        <v>44</v>
      </c>
      <c r="F10" s="87"/>
      <c r="G10" s="13"/>
      <c r="H10" s="13"/>
      <c r="I10" s="157"/>
      <c r="J10" s="13"/>
      <c r="K10" s="13"/>
      <c r="L10" s="10"/>
      <c r="M10" s="13"/>
    </row>
    <row r="11" spans="1:13" ht="21" customHeight="1">
      <c r="A11" s="25" t="s">
        <v>31</v>
      </c>
      <c r="F11" s="87"/>
      <c r="G11" s="13">
        <v>31183</v>
      </c>
      <c r="H11" s="13"/>
      <c r="I11" s="13">
        <v>30400</v>
      </c>
      <c r="J11" s="13"/>
      <c r="K11" s="13">
        <v>24359</v>
      </c>
      <c r="L11" s="10"/>
      <c r="M11" s="13">
        <v>24555</v>
      </c>
    </row>
    <row r="12" spans="1:13" ht="21" customHeight="1">
      <c r="A12" s="25" t="s">
        <v>152</v>
      </c>
      <c r="F12" s="87"/>
      <c r="G12" s="33">
        <v>394</v>
      </c>
      <c r="H12" s="13"/>
      <c r="I12" s="33">
        <v>72</v>
      </c>
      <c r="J12" s="13"/>
      <c r="K12" s="12">
        <v>194</v>
      </c>
      <c r="L12" s="10"/>
      <c r="M12" s="12">
        <v>72</v>
      </c>
    </row>
    <row r="13" spans="1:13" ht="21" customHeight="1">
      <c r="A13" s="25" t="s">
        <v>161</v>
      </c>
      <c r="F13" s="87"/>
      <c r="G13" s="33">
        <v>-574</v>
      </c>
      <c r="H13" s="13"/>
      <c r="I13" s="12">
        <v>1564</v>
      </c>
      <c r="J13" s="13"/>
      <c r="K13" s="12" t="s">
        <v>40</v>
      </c>
      <c r="L13" s="10"/>
      <c r="M13" s="12" t="s">
        <v>40</v>
      </c>
    </row>
    <row r="14" spans="1:13" ht="21" customHeight="1">
      <c r="A14" s="28" t="s">
        <v>113</v>
      </c>
      <c r="F14" s="87"/>
      <c r="G14" s="106">
        <v>998</v>
      </c>
      <c r="H14" s="13"/>
      <c r="I14" s="106">
        <v>196</v>
      </c>
      <c r="J14" s="13"/>
      <c r="K14" s="106" t="s">
        <v>40</v>
      </c>
      <c r="L14" s="10"/>
      <c r="M14" s="106" t="s">
        <v>40</v>
      </c>
    </row>
    <row r="15" spans="1:13" ht="21" customHeight="1">
      <c r="A15" s="28" t="s">
        <v>133</v>
      </c>
      <c r="F15" s="87"/>
      <c r="G15" s="106">
        <v>-1308</v>
      </c>
      <c r="H15" s="13"/>
      <c r="I15" s="12">
        <v>-248</v>
      </c>
      <c r="J15" s="13"/>
      <c r="K15" s="106">
        <v>-1308</v>
      </c>
      <c r="L15" s="10"/>
      <c r="M15" s="106">
        <v>-248</v>
      </c>
    </row>
    <row r="16" spans="1:13" ht="21" customHeight="1">
      <c r="A16" s="28" t="s">
        <v>173</v>
      </c>
      <c r="F16" s="87"/>
      <c r="G16" s="106" t="s">
        <v>40</v>
      </c>
      <c r="H16" s="13"/>
      <c r="I16" s="12">
        <v>-4439</v>
      </c>
      <c r="J16" s="13"/>
      <c r="K16" s="106" t="s">
        <v>40</v>
      </c>
      <c r="L16" s="10"/>
      <c r="M16" s="106" t="s">
        <v>40</v>
      </c>
    </row>
    <row r="17" spans="1:13" ht="21" customHeight="1">
      <c r="A17" s="28" t="s">
        <v>106</v>
      </c>
      <c r="F17" s="87"/>
      <c r="G17" s="106" t="s">
        <v>40</v>
      </c>
      <c r="H17" s="13"/>
      <c r="I17" s="12">
        <v>1059</v>
      </c>
      <c r="J17" s="13"/>
      <c r="K17" s="106" t="s">
        <v>40</v>
      </c>
      <c r="L17" s="10"/>
      <c r="M17" s="106">
        <v>1059</v>
      </c>
    </row>
    <row r="18" spans="1:13" ht="21" customHeight="1">
      <c r="A18" s="28" t="s">
        <v>162</v>
      </c>
      <c r="F18" s="87"/>
      <c r="G18" s="106" t="s">
        <v>40</v>
      </c>
      <c r="H18" s="13"/>
      <c r="I18" s="12">
        <v>46</v>
      </c>
      <c r="J18" s="13"/>
      <c r="K18" s="106" t="s">
        <v>40</v>
      </c>
      <c r="L18" s="10"/>
      <c r="M18" s="106">
        <v>46</v>
      </c>
    </row>
    <row r="19" spans="1:13" ht="21" customHeight="1">
      <c r="A19" s="28" t="s">
        <v>116</v>
      </c>
      <c r="F19" s="87"/>
      <c r="G19" s="12">
        <v>467</v>
      </c>
      <c r="H19" s="13"/>
      <c r="I19" s="12">
        <v>8092</v>
      </c>
      <c r="J19" s="13"/>
      <c r="K19" s="12">
        <v>443</v>
      </c>
      <c r="L19" s="10"/>
      <c r="M19" s="12">
        <v>7872</v>
      </c>
    </row>
    <row r="20" spans="1:13" ht="21" customHeight="1">
      <c r="A20" s="28" t="s">
        <v>107</v>
      </c>
      <c r="F20" s="87"/>
      <c r="G20" s="12">
        <v>-54</v>
      </c>
      <c r="H20" s="13"/>
      <c r="I20" s="12" t="s">
        <v>40</v>
      </c>
      <c r="J20" s="13"/>
      <c r="K20" s="13">
        <v>-54</v>
      </c>
      <c r="L20" s="10"/>
      <c r="M20" s="12" t="s">
        <v>40</v>
      </c>
    </row>
    <row r="21" spans="1:13" ht="21" customHeight="1">
      <c r="A21" s="25" t="s">
        <v>36</v>
      </c>
      <c r="F21" s="87"/>
      <c r="G21" s="33">
        <v>-159</v>
      </c>
      <c r="H21" s="13"/>
      <c r="I21" s="33">
        <v>-390</v>
      </c>
      <c r="J21" s="13"/>
      <c r="K21" s="13">
        <v>-46</v>
      </c>
      <c r="L21" s="10"/>
      <c r="M21" s="13">
        <v>-148</v>
      </c>
    </row>
    <row r="22" spans="1:13" ht="21" customHeight="1">
      <c r="A22" s="25" t="s">
        <v>48</v>
      </c>
      <c r="F22" s="87"/>
      <c r="G22" s="12">
        <v>3291</v>
      </c>
      <c r="H22" s="13"/>
      <c r="I22" s="12">
        <v>4697</v>
      </c>
      <c r="J22" s="13"/>
      <c r="K22" s="12">
        <v>3287</v>
      </c>
      <c r="L22" s="10"/>
      <c r="M22" s="12">
        <v>4693</v>
      </c>
    </row>
    <row r="23" spans="1:13" ht="21" customHeight="1">
      <c r="A23" s="16" t="s">
        <v>76</v>
      </c>
      <c r="F23" s="87"/>
      <c r="G23" s="89"/>
      <c r="H23" s="13"/>
      <c r="I23" s="89"/>
      <c r="J23" s="13"/>
      <c r="K23" s="89"/>
      <c r="L23" s="10"/>
      <c r="M23" s="89"/>
    </row>
    <row r="24" spans="1:13" ht="21" customHeight="1">
      <c r="A24" s="16" t="s">
        <v>74</v>
      </c>
      <c r="F24" s="87"/>
      <c r="G24" s="12">
        <f>SUM(G9:G22)</f>
        <v>41813</v>
      </c>
      <c r="H24" s="12"/>
      <c r="I24" s="12">
        <f>SUM(I9:I22)</f>
        <v>16683</v>
      </c>
      <c r="J24" s="12"/>
      <c r="K24" s="12">
        <f>SUM(K9:K22)</f>
        <v>35580</v>
      </c>
      <c r="L24" s="12"/>
      <c r="M24" s="12">
        <f>SUM(M9:M22)</f>
        <v>13938</v>
      </c>
    </row>
    <row r="25" spans="1:13" ht="21" customHeight="1">
      <c r="A25" s="88" t="s">
        <v>32</v>
      </c>
      <c r="F25" s="87"/>
      <c r="G25" s="33"/>
      <c r="H25" s="13"/>
      <c r="I25" s="33"/>
      <c r="J25" s="13"/>
      <c r="K25" s="12"/>
      <c r="L25" s="10"/>
      <c r="M25" s="12"/>
    </row>
    <row r="26" spans="1:13" ht="21" customHeight="1">
      <c r="A26" s="25" t="s">
        <v>64</v>
      </c>
      <c r="F26" s="87"/>
      <c r="G26" s="13">
        <v>375</v>
      </c>
      <c r="H26" s="13"/>
      <c r="I26" s="13">
        <v>6201</v>
      </c>
      <c r="J26" s="13"/>
      <c r="K26" s="12">
        <v>3742</v>
      </c>
      <c r="L26" s="10"/>
      <c r="M26" s="13">
        <v>10381</v>
      </c>
    </row>
    <row r="27" spans="1:13" ht="21" customHeight="1">
      <c r="A27" s="25" t="s">
        <v>25</v>
      </c>
      <c r="F27" s="87"/>
      <c r="G27" s="13">
        <v>301</v>
      </c>
      <c r="H27" s="13"/>
      <c r="I27" s="13">
        <v>13199</v>
      </c>
      <c r="J27" s="13"/>
      <c r="K27" s="12" t="s">
        <v>40</v>
      </c>
      <c r="L27" s="10"/>
      <c r="M27" s="13">
        <v>2764</v>
      </c>
    </row>
    <row r="28" spans="1:13" ht="21" customHeight="1">
      <c r="A28" s="25" t="s">
        <v>121</v>
      </c>
      <c r="F28" s="87"/>
      <c r="G28" s="13">
        <v>2853</v>
      </c>
      <c r="H28" s="13"/>
      <c r="I28" s="13">
        <v>-15570</v>
      </c>
      <c r="J28" s="13"/>
      <c r="K28" s="12">
        <v>-289</v>
      </c>
      <c r="L28" s="10"/>
      <c r="M28" s="13">
        <v>350</v>
      </c>
    </row>
    <row r="29" spans="1:13" ht="21" customHeight="1">
      <c r="A29" s="114" t="s">
        <v>90</v>
      </c>
      <c r="F29" s="87"/>
      <c r="G29" s="13">
        <v>21</v>
      </c>
      <c r="H29" s="13"/>
      <c r="I29" s="13">
        <v>-297</v>
      </c>
      <c r="J29" s="13"/>
      <c r="K29" s="155" t="s">
        <v>40</v>
      </c>
      <c r="L29" s="10"/>
      <c r="M29" s="155" t="s">
        <v>40</v>
      </c>
    </row>
    <row r="30" spans="1:13" ht="21" customHeight="1">
      <c r="A30" s="25" t="s">
        <v>10</v>
      </c>
      <c r="F30" s="87"/>
      <c r="G30" s="13">
        <v>-3136</v>
      </c>
      <c r="H30" s="13"/>
      <c r="I30" s="13">
        <v>-403</v>
      </c>
      <c r="J30" s="13"/>
      <c r="K30" s="12">
        <v>-216</v>
      </c>
      <c r="L30" s="10"/>
      <c r="M30" s="12">
        <v>-403</v>
      </c>
    </row>
    <row r="31" spans="1:12" ht="21" customHeight="1">
      <c r="A31" s="88" t="s">
        <v>33</v>
      </c>
      <c r="F31" s="87"/>
      <c r="G31" s="33"/>
      <c r="H31" s="13"/>
      <c r="I31" s="33"/>
      <c r="J31" s="13"/>
      <c r="K31" s="3"/>
      <c r="L31" s="10"/>
    </row>
    <row r="32" spans="1:13" ht="21" customHeight="1">
      <c r="A32" s="25" t="s">
        <v>79</v>
      </c>
      <c r="B32" s="90"/>
      <c r="E32" s="3"/>
      <c r="F32" s="87"/>
      <c r="G32" s="13">
        <v>7885</v>
      </c>
      <c r="H32" s="13"/>
      <c r="I32" s="13">
        <v>1102</v>
      </c>
      <c r="J32" s="13"/>
      <c r="K32" s="13">
        <v>6967</v>
      </c>
      <c r="L32" s="10"/>
      <c r="M32" s="13">
        <v>-1314</v>
      </c>
    </row>
    <row r="33" spans="1:13" ht="21" customHeight="1">
      <c r="A33" s="25" t="s">
        <v>174</v>
      </c>
      <c r="B33" s="90"/>
      <c r="E33" s="3"/>
      <c r="F33" s="87"/>
      <c r="G33" s="12" t="s">
        <v>40</v>
      </c>
      <c r="H33" s="13"/>
      <c r="I33" s="13">
        <v>-11132</v>
      </c>
      <c r="J33" s="13"/>
      <c r="K33" s="12" t="s">
        <v>40</v>
      </c>
      <c r="L33" s="10"/>
      <c r="M33" s="13">
        <v>-10909</v>
      </c>
    </row>
    <row r="34" spans="1:13" ht="21" customHeight="1">
      <c r="A34" s="25" t="s">
        <v>147</v>
      </c>
      <c r="B34" s="90"/>
      <c r="E34" s="3"/>
      <c r="F34" s="87"/>
      <c r="G34" s="57" t="s">
        <v>40</v>
      </c>
      <c r="H34" s="13"/>
      <c r="I34" s="17">
        <v>1237</v>
      </c>
      <c r="J34" s="13"/>
      <c r="K34" s="57" t="s">
        <v>40</v>
      </c>
      <c r="L34" s="10"/>
      <c r="M34" s="17">
        <v>1237</v>
      </c>
    </row>
    <row r="35" spans="1:13" ht="21" customHeight="1">
      <c r="A35" s="88" t="s">
        <v>142</v>
      </c>
      <c r="B35" s="90"/>
      <c r="E35" s="3"/>
      <c r="F35" s="87"/>
      <c r="G35" s="13">
        <f>SUM(G24:G34)</f>
        <v>50112</v>
      </c>
      <c r="H35" s="13"/>
      <c r="I35" s="13">
        <f>SUM(I24:I34)</f>
        <v>11020</v>
      </c>
      <c r="J35" s="13"/>
      <c r="K35" s="13">
        <f>SUM(K24:K34)</f>
        <v>45784</v>
      </c>
      <c r="L35" s="10"/>
      <c r="M35" s="13">
        <f>SUM(M24:M34)</f>
        <v>16044</v>
      </c>
    </row>
    <row r="36" spans="1:13" s="43" customFormat="1" ht="21" customHeight="1">
      <c r="A36" s="28" t="s">
        <v>37</v>
      </c>
      <c r="B36" s="3"/>
      <c r="C36" s="15"/>
      <c r="D36" s="15"/>
      <c r="E36" s="15"/>
      <c r="F36" s="87"/>
      <c r="G36" s="12">
        <v>-1197</v>
      </c>
      <c r="H36" s="13"/>
      <c r="I36" s="12">
        <v>-2280</v>
      </c>
      <c r="J36" s="13"/>
      <c r="K36" s="12">
        <v>-1197</v>
      </c>
      <c r="L36" s="10"/>
      <c r="M36" s="12">
        <v>-2280</v>
      </c>
    </row>
    <row r="37" spans="1:13" s="43" customFormat="1" ht="21" customHeight="1">
      <c r="A37" s="25" t="s">
        <v>75</v>
      </c>
      <c r="B37" s="3"/>
      <c r="C37" s="15"/>
      <c r="D37" s="15"/>
      <c r="E37" s="15"/>
      <c r="F37" s="87"/>
      <c r="G37" s="13">
        <v>-4677</v>
      </c>
      <c r="H37" s="13"/>
      <c r="I37" s="13">
        <v>-4103</v>
      </c>
      <c r="J37" s="13"/>
      <c r="K37" s="10">
        <v>-4180</v>
      </c>
      <c r="L37" s="10"/>
      <c r="M37" s="10">
        <v>-3658</v>
      </c>
    </row>
    <row r="38" spans="1:13" ht="21" customHeight="1">
      <c r="A38" s="88" t="s">
        <v>157</v>
      </c>
      <c r="D38" s="91"/>
      <c r="E38" s="91"/>
      <c r="F38" s="87"/>
      <c r="G38" s="54">
        <f>SUM(G35:G37)</f>
        <v>44238</v>
      </c>
      <c r="H38" s="10"/>
      <c r="I38" s="54">
        <f>SUM(I35:I37)</f>
        <v>4637</v>
      </c>
      <c r="J38" s="10"/>
      <c r="K38" s="54">
        <f>SUM(K35:K37)</f>
        <v>40407</v>
      </c>
      <c r="L38" s="10"/>
      <c r="M38" s="54">
        <f>SUM(M35:M37)</f>
        <v>10106</v>
      </c>
    </row>
    <row r="39" spans="1:13" ht="21" customHeight="1">
      <c r="A39" s="42" t="s">
        <v>0</v>
      </c>
      <c r="B39" s="42"/>
      <c r="C39" s="42"/>
      <c r="D39" s="42"/>
      <c r="E39" s="42"/>
      <c r="F39" s="42"/>
      <c r="G39" s="42"/>
      <c r="H39" s="42"/>
      <c r="I39" s="43"/>
      <c r="J39" s="43"/>
      <c r="K39" s="43"/>
      <c r="L39" s="84"/>
      <c r="M39" s="55" t="s">
        <v>82</v>
      </c>
    </row>
    <row r="40" spans="1:13" ht="21" customHeight="1">
      <c r="A40" s="42" t="s">
        <v>46</v>
      </c>
      <c r="B40" s="42"/>
      <c r="C40" s="42"/>
      <c r="D40" s="42"/>
      <c r="E40" s="42"/>
      <c r="F40" s="42"/>
      <c r="G40" s="42"/>
      <c r="H40" s="42"/>
      <c r="I40" s="43"/>
      <c r="J40" s="43"/>
      <c r="K40" s="43"/>
      <c r="L40" s="84"/>
      <c r="M40" s="55" t="s">
        <v>83</v>
      </c>
    </row>
    <row r="41" spans="1:13" ht="21" customHeight="1">
      <c r="A41" s="85" t="s">
        <v>169</v>
      </c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43"/>
      <c r="M41" s="55"/>
    </row>
    <row r="42" spans="1:13" ht="7.5" customHeight="1">
      <c r="A42" s="85"/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55"/>
    </row>
    <row r="43" spans="3:13" ht="21" customHeight="1">
      <c r="C43" s="86"/>
      <c r="D43" s="86"/>
      <c r="E43" s="86"/>
      <c r="G43" s="184" t="s">
        <v>88</v>
      </c>
      <c r="H43" s="184"/>
      <c r="I43" s="184"/>
      <c r="J43" s="184"/>
      <c r="K43" s="184"/>
      <c r="L43" s="184"/>
      <c r="M43" s="184"/>
    </row>
    <row r="44" spans="3:13" ht="21" customHeight="1">
      <c r="C44" s="86"/>
      <c r="D44" s="86"/>
      <c r="E44" s="86"/>
      <c r="G44" s="185" t="s">
        <v>1</v>
      </c>
      <c r="H44" s="185"/>
      <c r="I44" s="185"/>
      <c r="J44" s="87"/>
      <c r="K44" s="185" t="s">
        <v>67</v>
      </c>
      <c r="L44" s="185"/>
      <c r="M44" s="185"/>
    </row>
    <row r="45" spans="3:13" ht="21" customHeight="1">
      <c r="C45" s="86"/>
      <c r="D45" s="86"/>
      <c r="E45" s="86"/>
      <c r="G45" s="97">
        <v>2564</v>
      </c>
      <c r="H45" s="1"/>
      <c r="I45" s="97">
        <v>2563</v>
      </c>
      <c r="J45" s="87"/>
      <c r="K45" s="97">
        <v>2564</v>
      </c>
      <c r="L45" s="1"/>
      <c r="M45" s="97">
        <v>2563</v>
      </c>
    </row>
    <row r="46" spans="1:13" ht="21" customHeight="1">
      <c r="A46" s="88" t="s">
        <v>34</v>
      </c>
      <c r="D46" s="91"/>
      <c r="E46" s="91"/>
      <c r="F46" s="87"/>
      <c r="H46" s="87"/>
      <c r="I46" s="56"/>
      <c r="J46" s="9"/>
      <c r="K46" s="9"/>
      <c r="L46" s="65"/>
      <c r="M46" s="9"/>
    </row>
    <row r="47" spans="1:13" ht="21" customHeight="1">
      <c r="A47" s="25" t="s">
        <v>78</v>
      </c>
      <c r="D47" s="91"/>
      <c r="E47" s="91"/>
      <c r="F47" s="87"/>
      <c r="G47" s="33">
        <v>162</v>
      </c>
      <c r="H47" s="87"/>
      <c r="I47" s="33">
        <v>307</v>
      </c>
      <c r="J47" s="9"/>
      <c r="K47" s="33">
        <v>48</v>
      </c>
      <c r="L47" s="65"/>
      <c r="M47" s="33">
        <v>148</v>
      </c>
    </row>
    <row r="48" spans="1:13" ht="21" customHeight="1">
      <c r="A48" s="25" t="s">
        <v>108</v>
      </c>
      <c r="D48" s="91"/>
      <c r="E48" s="91"/>
      <c r="F48" s="87"/>
      <c r="G48" s="33">
        <v>54</v>
      </c>
      <c r="H48" s="87"/>
      <c r="I48" s="33" t="s">
        <v>40</v>
      </c>
      <c r="J48" s="9"/>
      <c r="K48" s="33">
        <v>54</v>
      </c>
      <c r="L48" s="65"/>
      <c r="M48" s="33" t="s">
        <v>40</v>
      </c>
    </row>
    <row r="49" spans="1:13" ht="21" customHeight="1">
      <c r="A49" s="25" t="s">
        <v>175</v>
      </c>
      <c r="D49" s="91"/>
      <c r="E49" s="91"/>
      <c r="F49" s="87"/>
      <c r="G49" s="33" t="s">
        <v>40</v>
      </c>
      <c r="H49" s="87"/>
      <c r="I49" s="33">
        <v>13528</v>
      </c>
      <c r="J49" s="9"/>
      <c r="K49" s="33" t="s">
        <v>40</v>
      </c>
      <c r="L49" s="65"/>
      <c r="M49" s="33" t="s">
        <v>40</v>
      </c>
    </row>
    <row r="50" spans="1:13" ht="21" customHeight="1">
      <c r="A50" s="25" t="s">
        <v>132</v>
      </c>
      <c r="D50" s="91"/>
      <c r="E50" s="91"/>
      <c r="F50" s="87"/>
      <c r="G50" s="118">
        <v>1308</v>
      </c>
      <c r="H50" s="87"/>
      <c r="I50" s="118">
        <v>248</v>
      </c>
      <c r="J50" s="9"/>
      <c r="K50" s="33">
        <v>1308</v>
      </c>
      <c r="L50" s="65"/>
      <c r="M50" s="9">
        <v>248</v>
      </c>
    </row>
    <row r="51" spans="1:13" ht="21" customHeight="1">
      <c r="A51" s="25" t="s">
        <v>176</v>
      </c>
      <c r="D51" s="91"/>
      <c r="E51" s="91"/>
      <c r="F51" s="87"/>
      <c r="G51" s="118">
        <v>1405</v>
      </c>
      <c r="H51" s="87"/>
      <c r="I51" s="118" t="s">
        <v>40</v>
      </c>
      <c r="J51" s="9"/>
      <c r="K51" s="33">
        <v>1405</v>
      </c>
      <c r="L51" s="65"/>
      <c r="M51" s="35" t="s">
        <v>40</v>
      </c>
    </row>
    <row r="52" spans="1:13" ht="21" customHeight="1">
      <c r="A52" s="159" t="s">
        <v>117</v>
      </c>
      <c r="C52" s="3"/>
      <c r="D52" s="3"/>
      <c r="E52" s="3"/>
      <c r="G52" s="12">
        <v>-39</v>
      </c>
      <c r="I52" s="12">
        <v>-100</v>
      </c>
      <c r="K52" s="33">
        <v>-39</v>
      </c>
      <c r="M52" s="33">
        <v>-100</v>
      </c>
    </row>
    <row r="53" spans="1:13" ht="21" customHeight="1">
      <c r="A53" s="159" t="s">
        <v>154</v>
      </c>
      <c r="C53" s="3"/>
      <c r="D53" s="3"/>
      <c r="E53" s="3"/>
      <c r="G53" s="12">
        <v>-160</v>
      </c>
      <c r="I53" s="33" t="s">
        <v>40</v>
      </c>
      <c r="K53" s="33">
        <v>-160</v>
      </c>
      <c r="M53" s="33" t="s">
        <v>40</v>
      </c>
    </row>
    <row r="54" spans="1:13" ht="21" customHeight="1">
      <c r="A54" s="25" t="s">
        <v>109</v>
      </c>
      <c r="G54" s="13">
        <v>-6559</v>
      </c>
      <c r="H54" s="10"/>
      <c r="I54" s="13">
        <v>-15409</v>
      </c>
      <c r="J54" s="13"/>
      <c r="K54" s="12">
        <v>-5366</v>
      </c>
      <c r="L54" s="13"/>
      <c r="M54" s="12">
        <v>-4743</v>
      </c>
    </row>
    <row r="55" spans="1:13" ht="21" customHeight="1">
      <c r="A55" s="25" t="s">
        <v>165</v>
      </c>
      <c r="G55" s="13">
        <v>-23456</v>
      </c>
      <c r="H55" s="10"/>
      <c r="I55" s="33" t="s">
        <v>40</v>
      </c>
      <c r="J55" s="13"/>
      <c r="K55" s="13">
        <v>-23456</v>
      </c>
      <c r="L55" s="13"/>
      <c r="M55" s="33" t="s">
        <v>40</v>
      </c>
    </row>
    <row r="56" spans="1:13" ht="21" customHeight="1">
      <c r="A56" s="88" t="s">
        <v>136</v>
      </c>
      <c r="D56" s="91"/>
      <c r="E56" s="91"/>
      <c r="G56" s="54">
        <f>SUM(G47:G55)</f>
        <v>-27285</v>
      </c>
      <c r="H56" s="10"/>
      <c r="I56" s="54">
        <f>SUM(I47:I54)</f>
        <v>-1426</v>
      </c>
      <c r="J56" s="13"/>
      <c r="K56" s="54">
        <f>SUM(K47:K55)</f>
        <v>-26206</v>
      </c>
      <c r="L56" s="13"/>
      <c r="M56" s="54">
        <f>SUM(M47:M54)</f>
        <v>-4447</v>
      </c>
    </row>
    <row r="57" spans="1:13" ht="7.5" customHeight="1">
      <c r="A57" s="25"/>
      <c r="G57" s="10"/>
      <c r="H57" s="10"/>
      <c r="I57" s="10"/>
      <c r="J57" s="13"/>
      <c r="L57" s="13"/>
      <c r="M57" s="10"/>
    </row>
    <row r="58" spans="1:13" ht="21" customHeight="1">
      <c r="A58" s="88" t="s">
        <v>35</v>
      </c>
      <c r="D58" s="91"/>
      <c r="E58" s="91"/>
      <c r="G58" s="10"/>
      <c r="H58" s="10"/>
      <c r="I58" s="10"/>
      <c r="J58" s="13"/>
      <c r="K58" s="13"/>
      <c r="L58" s="13"/>
      <c r="M58" s="13"/>
    </row>
    <row r="59" spans="1:13" ht="21" customHeight="1">
      <c r="A59" s="25" t="s">
        <v>114</v>
      </c>
      <c r="B59" s="15"/>
      <c r="G59" s="12">
        <v>-19954</v>
      </c>
      <c r="I59" s="12">
        <v>-18870</v>
      </c>
      <c r="J59" s="35"/>
      <c r="K59" s="12">
        <v>-19954</v>
      </c>
      <c r="L59" s="35"/>
      <c r="M59" s="12">
        <v>-18870</v>
      </c>
    </row>
    <row r="60" spans="1:13" ht="21" customHeight="1">
      <c r="A60" s="112" t="s">
        <v>144</v>
      </c>
      <c r="B60" s="15"/>
      <c r="G60" s="12">
        <v>-8070</v>
      </c>
      <c r="I60" s="12">
        <v>-8062</v>
      </c>
      <c r="J60" s="35"/>
      <c r="K60" s="12">
        <v>-8070</v>
      </c>
      <c r="L60" s="35"/>
      <c r="M60" s="12">
        <v>-8062</v>
      </c>
    </row>
    <row r="61" spans="1:13" ht="21" customHeight="1">
      <c r="A61" s="88" t="s">
        <v>125</v>
      </c>
      <c r="D61" s="91"/>
      <c r="E61" s="91"/>
      <c r="G61" s="102">
        <f>SUM(G59:G60)</f>
        <v>-28024</v>
      </c>
      <c r="H61" s="10"/>
      <c r="I61" s="102">
        <f>SUM(I59:I60)</f>
        <v>-26932</v>
      </c>
      <c r="J61" s="13"/>
      <c r="K61" s="102">
        <f>SUM(K59:K60)</f>
        <v>-28024</v>
      </c>
      <c r="L61" s="13"/>
      <c r="M61" s="102">
        <f>SUM(M59:M60)</f>
        <v>-26932</v>
      </c>
    </row>
    <row r="62" spans="1:13" ht="7.5" customHeight="1">
      <c r="A62" s="88"/>
      <c r="D62" s="91"/>
      <c r="E62" s="91"/>
      <c r="G62" s="10"/>
      <c r="H62" s="10"/>
      <c r="I62" s="10"/>
      <c r="J62" s="13"/>
      <c r="L62" s="13"/>
      <c r="M62" s="10"/>
    </row>
    <row r="63" spans="1:13" ht="21" customHeight="1">
      <c r="A63" s="88" t="s">
        <v>179</v>
      </c>
      <c r="D63" s="91"/>
      <c r="E63" s="91"/>
      <c r="G63" s="10">
        <f>G38+G56+G61</f>
        <v>-11071</v>
      </c>
      <c r="H63" s="10"/>
      <c r="I63" s="10">
        <f>I38+I56+I61</f>
        <v>-23721</v>
      </c>
      <c r="J63" s="13"/>
      <c r="K63" s="10">
        <f>K38+K56+K61</f>
        <v>-13823</v>
      </c>
      <c r="L63" s="13"/>
      <c r="M63" s="10">
        <f>M38+M56+M61</f>
        <v>-21273</v>
      </c>
    </row>
    <row r="64" spans="1:13" ht="7.5" customHeight="1">
      <c r="A64" s="88"/>
      <c r="D64" s="91"/>
      <c r="E64" s="91"/>
      <c r="G64" s="10"/>
      <c r="H64" s="10"/>
      <c r="I64" s="10"/>
      <c r="J64" s="13"/>
      <c r="L64" s="13"/>
      <c r="M64" s="10"/>
    </row>
    <row r="65" spans="1:13" ht="21" customHeight="1">
      <c r="A65" s="25" t="s">
        <v>85</v>
      </c>
      <c r="D65" s="91"/>
      <c r="E65" s="91"/>
      <c r="G65" s="53">
        <f>'งบแสดงฐานะการเงิน '!J12</f>
        <v>162862</v>
      </c>
      <c r="H65" s="10"/>
      <c r="I65" s="115">
        <v>172221</v>
      </c>
      <c r="J65" s="13"/>
      <c r="K65" s="53">
        <f>'งบแสดงฐานะการเงิน '!N12</f>
        <v>70644</v>
      </c>
      <c r="L65" s="13"/>
      <c r="M65" s="115">
        <v>81976</v>
      </c>
    </row>
    <row r="66" spans="1:13" ht="7.5" customHeight="1">
      <c r="A66" s="88"/>
      <c r="D66" s="91"/>
      <c r="E66" s="91"/>
      <c r="G66" s="10"/>
      <c r="H66" s="10"/>
      <c r="I66" s="10"/>
      <c r="J66" s="13"/>
      <c r="L66" s="13"/>
      <c r="M66" s="10"/>
    </row>
    <row r="67" spans="1:13" ht="21" customHeight="1" thickBot="1">
      <c r="A67" s="88" t="s">
        <v>86</v>
      </c>
      <c r="D67" s="91"/>
      <c r="E67" s="91"/>
      <c r="G67" s="60">
        <f>G63+G65</f>
        <v>151791</v>
      </c>
      <c r="H67" s="10"/>
      <c r="I67" s="60">
        <f>I63+I65</f>
        <v>148500</v>
      </c>
      <c r="J67" s="13"/>
      <c r="K67" s="60">
        <f>K63+K65</f>
        <v>56821</v>
      </c>
      <c r="L67" s="13"/>
      <c r="M67" s="60">
        <f>M63+M65</f>
        <v>60703</v>
      </c>
    </row>
    <row r="68" spans="1:13" ht="18" customHeight="1" thickTop="1">
      <c r="A68" s="88"/>
      <c r="D68" s="91"/>
      <c r="E68" s="91"/>
      <c r="G68" s="10"/>
      <c r="H68" s="10"/>
      <c r="I68" s="10"/>
      <c r="J68" s="13"/>
      <c r="L68" s="13"/>
      <c r="M68" s="10"/>
    </row>
    <row r="69" spans="1:13" s="160" customFormat="1" ht="20.25" customHeight="1">
      <c r="A69" s="144" t="s">
        <v>104</v>
      </c>
      <c r="H69" s="161"/>
      <c r="I69" s="161"/>
      <c r="J69" s="161"/>
      <c r="K69" s="161"/>
      <c r="L69" s="161"/>
      <c r="M69" s="161"/>
    </row>
    <row r="70" spans="1:13" s="160" customFormat="1" ht="18" customHeight="1">
      <c r="A70" s="144"/>
      <c r="H70" s="161"/>
      <c r="I70" s="161"/>
      <c r="J70" s="161"/>
      <c r="K70" s="161"/>
      <c r="L70" s="161"/>
      <c r="M70" s="161"/>
    </row>
    <row r="71" spans="1:13" s="160" customFormat="1" ht="21" customHeight="1">
      <c r="A71" s="120" t="s">
        <v>105</v>
      </c>
      <c r="H71" s="161"/>
      <c r="I71" s="161"/>
      <c r="J71" s="161"/>
      <c r="K71" s="161"/>
      <c r="L71" s="161"/>
      <c r="M71" s="161"/>
    </row>
    <row r="72" spans="1:13" s="160" customFormat="1" ht="9" customHeight="1">
      <c r="A72" s="120"/>
      <c r="H72" s="161"/>
      <c r="I72" s="161"/>
      <c r="J72" s="161"/>
      <c r="K72" s="161"/>
      <c r="L72" s="161"/>
      <c r="M72" s="161"/>
    </row>
    <row r="73" spans="1:13" s="160" customFormat="1" ht="21" customHeight="1">
      <c r="A73" s="112" t="s">
        <v>126</v>
      </c>
      <c r="G73" s="182">
        <v>36213</v>
      </c>
      <c r="H73" s="162"/>
      <c r="I73" s="160">
        <v>33259</v>
      </c>
      <c r="J73" s="162"/>
      <c r="K73" s="33" t="s">
        <v>40</v>
      </c>
      <c r="L73" s="162"/>
      <c r="M73" s="163">
        <v>13095</v>
      </c>
    </row>
    <row r="74" spans="1:13" ht="18" customHeight="1">
      <c r="A74" s="88"/>
      <c r="D74" s="91"/>
      <c r="E74" s="91"/>
      <c r="G74" s="10"/>
      <c r="H74" s="10"/>
      <c r="I74" s="10"/>
      <c r="J74" s="13"/>
      <c r="L74" s="13"/>
      <c r="M74" s="10"/>
    </row>
    <row r="75" spans="1:13" ht="21" customHeight="1">
      <c r="A75" s="88"/>
      <c r="D75" s="91"/>
      <c r="E75" s="91"/>
      <c r="G75" s="10"/>
      <c r="H75" s="10"/>
      <c r="I75" s="10"/>
      <c r="J75" s="13"/>
      <c r="L75" s="13"/>
      <c r="M75" s="10"/>
    </row>
    <row r="76" spans="7:13" ht="21.75" customHeight="1">
      <c r="G76" s="66">
        <f>+G67-'งบแสดงฐานะการเงิน '!H12</f>
        <v>0</v>
      </c>
      <c r="I76" s="181"/>
      <c r="K76" s="10">
        <f>+K67-'งบแสดงฐานะการเงิน '!L12</f>
        <v>0</v>
      </c>
      <c r="M76" s="181"/>
    </row>
    <row r="77" ht="21.75" customHeight="1">
      <c r="G77" s="66"/>
    </row>
  </sheetData>
  <sheetProtection/>
  <mergeCells count="6">
    <mergeCell ref="G5:M5"/>
    <mergeCell ref="G6:I6"/>
    <mergeCell ref="K6:M6"/>
    <mergeCell ref="G43:M43"/>
    <mergeCell ref="G44:I44"/>
    <mergeCell ref="K44:M44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BPRAudit-ACER3</cp:lastModifiedBy>
  <cp:lastPrinted>2021-11-10T14:56:03Z</cp:lastPrinted>
  <dcterms:created xsi:type="dcterms:W3CDTF">2005-01-05T08:17:29Z</dcterms:created>
  <dcterms:modified xsi:type="dcterms:W3CDTF">2021-11-10T14:56:05Z</dcterms:modified>
  <cp:category/>
  <cp:version/>
  <cp:contentType/>
  <cp:contentStatus/>
</cp:coreProperties>
</file>