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640" windowHeight="5960" activeTab="0"/>
  </bookViews>
  <sheets>
    <sheet name="งบแสดงฐานะการเงิน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0">'งบแสดงฐานะการเงิน'!$A$1:$N$79</definedName>
    <definedName name="_xlnm.Print_Area" localSheetId="4">'งบกระแสเงินสด'!$A$1:$M$78</definedName>
    <definedName name="_xlnm.Print_Area" localSheetId="1">'งบกำไรขาดทุนเบ็ดเสร็จ'!$A$1:$M$55</definedName>
    <definedName name="_xlnm.Print_Area" localSheetId="3">'ส่วนของผู้ถือหุ้นงบเฉพาะ'!$A$1:$O$32</definedName>
    <definedName name="_xlnm.Print_Area" localSheetId="2">'ส่วนของผู้ถือหุ้นงบรวม'!$A$1:$T$34</definedName>
  </definedNames>
  <calcPr fullCalcOnLoad="1"/>
</workbook>
</file>

<file path=xl/sharedStrings.xml><?xml version="1.0" encoding="utf-8"?>
<sst xmlns="http://schemas.openxmlformats.org/spreadsheetml/2006/main" count="447" uniqueCount="195">
  <si>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</si>
  <si>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</si>
  <si>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</si>
  <si>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</si>
  <si>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</si>
  <si>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</si>
  <si>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</si>
  <si>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</si>
  <si>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</si>
  <si>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</si>
  <si>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</si>
  <si>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</si>
  <si>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</si>
  <si>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</si>
  <si>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</si>
  <si>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</si>
  <si>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</si>
  <si>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</si>
  <si>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</si>
  <si>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</si>
  <si>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</si>
  <si>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</si>
  <si>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</si>
  <si>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</si>
  <si>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</si>
  <si>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</si>
  <si>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</si>
  <si>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</si>
  <si>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</si>
  <si>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</si>
  <si>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</si>
  <si>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</si>
  <si>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</si>
  <si>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</si>
  <si>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</si>
  <si>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</si>
  <si>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</si>
  <si>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</si>
  <si>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รายได้เงินปันผล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</si>
  <si>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</si>
  <si>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</si>
  <si>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</si>
  <si>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</si>
  <si>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</si>
  <si>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</si>
  <si>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</si>
  <si>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</si>
  <si>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</si>
  <si>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</si>
  <si>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</si>
  <si>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</si>
  <si>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</si>
  <si>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</si>
  <si>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</si>
  <si>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</si>
  <si>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</si>
  <si>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</si>
  <si>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</si>
  <si>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</si>
  <si>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 xml:space="preserve">ลูกหนี้การค้าและลูกหนี้อื่น  </t>
  </si>
  <si>
    <t>สินทรัพย์</t>
  </si>
  <si>
    <t>ภาระผูกพันผลประโยชน์พนักงาน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</si>
  <si>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</si>
  <si>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</si>
  <si>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</si>
  <si>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</si>
  <si>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</si>
  <si>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</si>
  <si>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</si>
  <si>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</si>
  <si>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</si>
  <si>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</si>
  <si>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จ่ายภาษีเงินได้</t>
  </si>
  <si>
    <t>เงินลงทุนในบริษัทย่อย</t>
  </si>
  <si>
    <t>เจ้าหนี้การค้าและเจ้าหนี้อื่น</t>
  </si>
  <si>
    <t>สินทรัพย์หมุนเวียนอื่น</t>
  </si>
  <si>
    <t>อสังหาริมทรัพย์เพื่อการลงทุน</t>
  </si>
  <si>
    <t>บาท</t>
  </si>
  <si>
    <t>ของบริษัทใหญ่</t>
  </si>
  <si>
    <t>เงินกู้ยืมระยะยาวจากสถาบันการเงินส่วนที่ถึงกำหนดชำระภายในหนึ่งปี</t>
  </si>
  <si>
    <t>สินทรัพย์ไม่มีตัวตน</t>
  </si>
  <si>
    <t>กำไร (ขาดทุน) เบ็ดเสร็จรวมสำหรับปี</t>
  </si>
  <si>
    <t>ส่วนของ</t>
  </si>
  <si>
    <t>ส่วนได้เสียที่ไม่มี</t>
  </si>
  <si>
    <t>กำไร (ขาดทุน) เบ็ดเสร็จอื่น</t>
  </si>
  <si>
    <t xml:space="preserve">งบแสดงการเปลี่ยนแปลงส่วนของผู้ถือหุ้น </t>
  </si>
  <si>
    <t>จัดสรรเพื่อเป็น</t>
  </si>
  <si>
    <t>สำรองตามกฎหมาย</t>
  </si>
  <si>
    <t>ขาดทุนจากการตัดจำหน่ายภาษีเงินได้หัก ณ ที่จ่าย</t>
  </si>
  <si>
    <t>ค่าใช้จ่ายผลประโยชน์พนักงาน</t>
  </si>
  <si>
    <t>กำไร (ขาดทุน) เบ็ดเสร็จสำหรับปี</t>
  </si>
  <si>
    <t>รวมกำไร (ขาดทุน) เบ็ดเสร็จสำหรับปี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</si>
  <si>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</si>
  <si>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</si>
  <si>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เงินสดจ่ายซื้อสินทรัพย์ไม่มีตัวตน</t>
  </si>
  <si>
    <t>เงินกู้ยืมระยะยาวจากสถาบันการเงิน - สุทธิจากส่วนที่ถึงกำหนดชำระภายในหนึ่งปี</t>
  </si>
  <si>
    <t>ข้อมูลกระแสเงินสดเปิดเผยเพิ่มเติม</t>
  </si>
  <si>
    <t>รายการที่มิใช่เงินสด</t>
  </si>
  <si>
    <t>กำไรจากการดำเนินงานก่อนเปลี่ยนแปลงในสินทรัพย์และหนี้สินดำเนินงาน</t>
  </si>
  <si>
    <t>ภาษีเงินได้ถูกหัก ณ ที่จ่าย</t>
  </si>
  <si>
    <t>อื่นๆ</t>
  </si>
  <si>
    <t>เงินลงทุนในบริษัทร่วม</t>
  </si>
  <si>
    <t>ทุนที่ออกและชำระเต็มมูลค่าแล้ว - 1,122,297,625 หุ้น มูลค่าหุ้นละ 1 บาท</t>
  </si>
  <si>
    <t>ส่วนแบ่งขาดทุนจากเงินลงทุนในบริษัทร่วม</t>
  </si>
  <si>
    <t>สำหรับโครงการผลประโยชน์พนักงาน</t>
  </si>
  <si>
    <t xml:space="preserve"> -</t>
  </si>
  <si>
    <t>กำไร (ขาดทุน) จากการประมาณการตามหลักคณิตศาสตร์ประกันภัย</t>
  </si>
  <si>
    <t xml:space="preserve">   </t>
  </si>
  <si>
    <t>ประกันภัยสำหรับโครงการผลประโยชน์พนักงาน</t>
  </si>
  <si>
    <t>ภาษีเงินได้เกี่ยวกับกำไร (ขาดทุน) จากการประมาณการตามหลักคณิตศาสตร์</t>
  </si>
  <si>
    <t>จ่ายชำระคืนเงินกู้ยืมระยะยาวจากสถาบันการเงิน</t>
  </si>
  <si>
    <t>เงินสดสุทธิได้มาจากกิจกรรมดำเนินงาน</t>
  </si>
  <si>
    <t>ต้นทุนในการเตรียมหลุมฝังกลบ</t>
  </si>
  <si>
    <t>เงินสดรับจากการดำเนินงาน</t>
  </si>
  <si>
    <t>กำไรจากการขายอสังหาริมทรัพย์เพื่อการลงทุน</t>
  </si>
  <si>
    <t>รายได้จากการขายและให้บริการ - ธุรกิจให้บริการและกำจัดกากอุตสาหกรรม</t>
  </si>
  <si>
    <t>เงินสดรับจากการจำหน่ายอสังหาริมทรัพย์เพื่อการลงทุน</t>
  </si>
  <si>
    <t>สินค้าคงเหลือ</t>
  </si>
  <si>
    <t>จ่ายภาระผูกพันผลประโยชน์พนักงาน</t>
  </si>
  <si>
    <t>ทุนจดทะเบียน - 1,122,297,625  หุ้น มูลค่าหุ้นละ 1 บาท</t>
  </si>
  <si>
    <t>ขาดทุนสำหรับปี</t>
  </si>
  <si>
    <t>ที่ดินรอการพัฒนา</t>
  </si>
  <si>
    <t>รายได้ (ค่าใช้จ่าย) ภาษีเงินได้</t>
  </si>
  <si>
    <t>เงินสดจ่ายซื้ออาคารและอุปกรณ์</t>
  </si>
  <si>
    <t>เงินสดสุทธิใช้ไปจากกิจกรรมจัดหาเงิน</t>
  </si>
  <si>
    <t>ประมาณการหนี้สินการปิดหลุมฝังกลบ</t>
  </si>
  <si>
    <t>2563</t>
  </si>
  <si>
    <t>สินทรัพย์ที่เกิดจากสัญญา</t>
  </si>
  <si>
    <t>สินทรัพย์สิทธิการใช้</t>
  </si>
  <si>
    <t>สินทรัพย์ทางการเงินไม่หมุนเวียนอื่น</t>
  </si>
  <si>
    <t>หนี้สินไม่หมุนเวียนอื่น</t>
  </si>
  <si>
    <t>ยอดคงเหลือ ณ วันที่ 31 ธันวาคม 2563</t>
  </si>
  <si>
    <t>รายได้จากการขายและให้บริการ - ธุรกิจอื่น</t>
  </si>
  <si>
    <t>ต้นทุนขายและบริการ - ธุรกิจอื่น</t>
  </si>
  <si>
    <t>รวมกำไร (ขาดทุน) เบ็ดเสร็จอื่นสำหรับปี - สุทธิจากภาษี</t>
  </si>
  <si>
    <t>ผลขาดทุนของเงินลงทุนในตราสารทุน</t>
  </si>
  <si>
    <t>ที่วัดมูลค่าด้วยมูลค่ายุติธรรมผ่าน</t>
  </si>
  <si>
    <t>หนี้สินตามสัญญาเช่าส่วนที่ถึงกำหนดชำระภายในหนึ่งปี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</si>
  <si>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</si>
  <si>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 xml:space="preserve">กำไร (ขาดทุน) เบ็ดเสร็จอื่น </t>
  </si>
  <si>
    <t>ส่วนที่เป็นของบริษัทใหญ่</t>
  </si>
  <si>
    <t>การแบ่งปันกำไร (ขาดทุน)</t>
  </si>
  <si>
    <t>การแบ่งปันกำไร (ขาดทุน) เบ็ดเสร็จรวม</t>
  </si>
  <si>
    <t>จ่ายชำระหนี้สินภายใต้สัญญาเช่า</t>
  </si>
  <si>
    <t>ต้นทุนขายและบริการ - ธุรกิจให้บริการและกำจัดกากอุตสาหกรรม</t>
  </si>
  <si>
    <t>ขาดทุนจากการด้อยค่าของเงินลงทุนในบริษัทย่อยและบริษัทร่วม</t>
  </si>
  <si>
    <t>ขาดทุนจากการด้อยค่าของอาคารและเครื่องจักร</t>
  </si>
  <si>
    <t>รายการที่จะไม่ถูกจัดประเภทใหม่ไว้ในกำไรหรือขาดทุนในภายหลัง</t>
  </si>
  <si>
    <t>ด้วยมูลค่ายุติธรรมผ่านกำไร (ขาดทุน) เบ็ดเสร็จอื่น</t>
  </si>
  <si>
    <t>รวมรายการที่จะไม่ถูกจัดประเภทใหม่ไว้ในกำไรหรือขาดทุนในภายหลัง</t>
  </si>
  <si>
    <t>เงินสดรับจากการจำหน่ายอุปกรณ์และยานพาหนะ</t>
  </si>
  <si>
    <t>กำไรจากการวัดมูลค่าเงินลงทุนในตราสารทุน</t>
  </si>
  <si>
    <t>ณ วันที่ 31 ธันวาคม 2564</t>
  </si>
  <si>
    <t>2564</t>
  </si>
  <si>
    <t>สำหรับปีสิ้นสุดวันที่ 31 ธันวาคม 2564</t>
  </si>
  <si>
    <t>ยอดคงเหลือ ณ วันที่ 1 มกราคม 2564</t>
  </si>
  <si>
    <t>กำไรสำหรับปี</t>
  </si>
  <si>
    <t>ยอดคงเหลือ ณ วันที่ 31 ธันวาคม 2564</t>
  </si>
  <si>
    <t>ขาดทุนจากการลดมูลค่าของสินค้าคงเหลือ (กลับรายการ)</t>
  </si>
  <si>
    <t>ขาดทุน (กำไร) จากการจำหน่ายอุปกรณ์และยานพาหนะ</t>
  </si>
  <si>
    <t>ผลขาดทุนด้านเครดิตที่คาดว่าจะเกิดขึ้น (กลับรายการ)</t>
  </si>
  <si>
    <t>เงินสดรับจากการจำหน่ายสินทรัพย์ทางการเงินไม่หมุนเวียนอื่น</t>
  </si>
  <si>
    <t>เงินสดจ่ายซื้อสินทรัพย์ทางการเงินไม่หมุนเวียนอื่น</t>
  </si>
  <si>
    <t>เงินสดจ่ายซื้อต้นทุนในการเตรียมหลุมฝังกลบ</t>
  </si>
  <si>
    <t>ภาษีเงินได้นิติบุคคลค้างจ่าย</t>
  </si>
  <si>
    <t>สินทรัพย์สกุลเงินดิจิทัล</t>
  </si>
  <si>
    <t>กำไร (ขาดทุน) สะสม</t>
  </si>
  <si>
    <t>กำไร (ขาดทุน) จากกิจกรรมดำเนินงาน</t>
  </si>
  <si>
    <t>กำไร (ขาดทุน) ก่อนภาษีเงินได้</t>
  </si>
  <si>
    <t>กำไร (ขาดทุน) สำหรับปี</t>
  </si>
  <si>
    <t>กำไร (ขาดทุน) ต่อหุ้น</t>
  </si>
  <si>
    <t>กำไร (ขาดทุน)สะสม</t>
  </si>
  <si>
    <t>ยอดคงเหลือ ณ วันที่ 1 มกราคม 2563</t>
  </si>
  <si>
    <t>ขาดทุนจากการตัดจำหน่ายอุปกรณ์</t>
  </si>
  <si>
    <t>เงินสดรับดอกเบี้ย</t>
  </si>
  <si>
    <t>เงินสดรับเงินปันผล</t>
  </si>
  <si>
    <t>เงินสดสุทธิได้มา (ใช้ไป) จากกิจกรรมลงทุน</t>
  </si>
  <si>
    <t>เงินสดและรายการเทียบเท่าเงินสดเพิ่มขึ้น (ลดลง) - สุทธิ</t>
  </si>
  <si>
    <t>1) รับโอนอสังหาริมทรัพย์เพื่อการลงทุนจากต้นทุนการพัฒนาอสังหาริมทรัพย์</t>
  </si>
  <si>
    <t>2) รับโอนที่ดินจากที่ดินรอการพัฒนา</t>
  </si>
  <si>
    <t>5, 7</t>
  </si>
  <si>
    <t>เงินจ่ายล่วงหน้าค่าจองสิทธิซื้อหุ้นสามัญ</t>
  </si>
  <si>
    <t>5, 18</t>
  </si>
  <si>
    <t>17, 22</t>
  </si>
  <si>
    <t>โอนกำไรจากการขายเงินลงทุนที่วัดด้วยมูลค่ายุติธรรม</t>
  </si>
  <si>
    <t>ผ่านกำไร (ขาดทุน) เบ็ดเสร็จอื่น</t>
  </si>
  <si>
    <t>ขาดทุนจากการลดมูลค่าของต้นทุนในการพัฒนาอสังหาริมทรัพย์</t>
  </si>
  <si>
    <t>ขาดทุนจากการด้อยค่าของเงินลงทุนในบริษัทร่วมและบริษัทย่อย</t>
  </si>
  <si>
    <t>เงินสดรับจากการลดทุนของบริษัทย่อย</t>
  </si>
  <si>
    <t>เงินสดจ่ายค่าจองสิทธิซื้อหุ้นสามัญเพิ่มทุน</t>
  </si>
  <si>
    <t>รายการกับผู้ถือหุ้นที่บันทึกโดยตรงเข้าส่วนของผู้ถือหุ้น</t>
  </si>
  <si>
    <t>จัดสรรเป็นสำรองตามกฎหมาย</t>
  </si>
  <si>
    <t xml:space="preserve">รวมรายการกับผู้ถือหุ้นที่บันทึกโดยตรงเข้าส่วนของผู้ถือหุ้น </t>
  </si>
  <si>
    <t>5, 20</t>
  </si>
  <si>
    <t>งบแสดงฐานะการเงิน (ต่อ)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</si>
</sst>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US$&quot;#,##0;\-&quot;US$&quot;#,##0"/>
    <numFmt numFmtId="183" formatCode="&quot;US$&quot;#,##0;[Red]\-&quot;US$&quot;#,##0"/>
    <numFmt numFmtId="184" formatCode="&quot;US$&quot;#,##0.00;\-&quot;US$&quot;#,##0.00"/>
    <numFmt numFmtId="185" formatCode="&quot;US$&quot;#,##0.00;[Red]\-&quot;US$&quot;#,##0.00"/>
    <numFmt numFmtId="186" formatCode="_-&quot;US$&quot;* #,##0_-;\-&quot;US$&quot;* #,##0_-;_-&quot;US$&quot;* &quot;-&quot;_-;_-@_-"/>
    <numFmt numFmtId="187" formatCode="_-&quot;US$&quot;* #,##0.00_-;\-&quot;US$&quot;* #,##0.00_-;_-&quot;US$&quot;* &quot;-&quot;??_-;_-@_-"/>
    <numFmt numFmtId="188" formatCode="#,##0\ ;\(#,##0\)"/>
    <numFmt numFmtId="189" formatCode="#,##0.00\ ;\(#,##0.00\)"/>
    <numFmt numFmtId="190" formatCode="_(* #,##0_);_(* \(#,##0\);_(* &quot;-&quot;??_);_(@_)"/>
    <numFmt numFmtId="191" formatCode="#,##0.000\ ;\(#,##0.000\)"/>
    <numFmt numFmtId="192" formatCode="_(* #,##0.000_);_(* \(#,##0.000\);_(* &quot;-&quot;??_);_(@_)"/>
    <numFmt numFmtId="193" formatCode="[$-1010000]d/m/yy;@"/>
    <numFmt numFmtId="194" formatCode="_-* #,##0.000_-;\-* #,##0.000_-;_-* &quot;-&quot;??_-;_-@_-"/>
    <numFmt numFmtId="195" formatCode="#,##0.00;\(#,##0.00\)"/>
    <numFmt numFmtId="196" formatCode="_(* #,##0.0000_);_(* \(#,##0.0000\);_(* &quot;-&quot;??_);_(@_)"/>
    <numFmt numFmtId="197" formatCode="_(* #,##0.0_);_(* \(#,##0.0\);_(* &quot;-&quot;??_);_(@_)"/>
    <numFmt numFmtId="198" formatCode="[$-41E]d\ mmmm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7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0"/>
      <name val="ApFont"/>
      <family val="0"/>
    </font>
    <font>
      <b/>
      <i/>
      <sz val="14"/>
      <name val="Angsana New"/>
      <family val="1"/>
    </font>
    <font>
      <sz val="14"/>
      <name val="Cordia New"/>
      <family val="2"/>
    </font>
    <font>
      <sz val="14"/>
      <color indexed="8"/>
      <name val="AngsanaUPC"/>
      <family val="1"/>
    </font>
    <font>
      <sz val="10"/>
      <name val="Angsana New"/>
      <family val="1"/>
    </font>
    <font>
      <sz val="12"/>
      <name val="Angsana New"/>
      <family val="1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sz val="14"/>
      <color indexed="9"/>
      <name val="Angsana New"/>
      <family val="1"/>
    </font>
    <font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  <font>
      <sz val="14"/>
      <color theme="0"/>
      <name val="Angsana New"/>
      <family val="1"/>
    </font>
    <font>
      <sz val="14"/>
      <color rgb="FFFF000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7" fillId="21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8" fillId="0" borderId="6" applyNumberFormat="0" applyFill="0" applyAlignment="0" applyProtection="0"/>
    <xf numFmtId="0" fontId="1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05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88" fontId="23" fillId="0" borderId="0" xfId="0" applyNumberFormat="1" applyFont="1" applyBorder="1" applyAlignment="1">
      <alignment horizontal="right"/>
    </xf>
    <xf numFmtId="188" fontId="23" fillId="0" borderId="0" xfId="0" applyNumberFormat="1" applyFont="1" applyFill="1" applyBorder="1" applyAlignment="1">
      <alignment horizontal="right"/>
    </xf>
    <xf numFmtId="190" fontId="23" fillId="0" borderId="0" xfId="42" applyNumberFormat="1" applyFont="1" applyFill="1" applyBorder="1" applyAlignment="1">
      <alignment/>
    </xf>
    <xf numFmtId="190" fontId="23" fillId="0" borderId="0" xfId="42" applyNumberFormat="1" applyFont="1" applyFill="1" applyBorder="1" applyAlignment="1">
      <alignment horizontal="center"/>
    </xf>
    <xf numFmtId="190" fontId="23" fillId="0" borderId="0" xfId="42" applyNumberFormat="1" applyFont="1" applyFill="1" applyBorder="1" applyAlignment="1">
      <alignment horizontal="right"/>
    </xf>
    <xf numFmtId="190" fontId="23" fillId="0" borderId="10" xfId="42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90" fontId="23" fillId="0" borderId="0" xfId="42" applyNumberFormat="1" applyFont="1" applyFill="1" applyBorder="1" applyAlignment="1">
      <alignment vertical="center"/>
    </xf>
    <xf numFmtId="190" fontId="22" fillId="0" borderId="0" xfId="42" applyNumberFormat="1" applyFont="1" applyFill="1" applyBorder="1" applyAlignment="1">
      <alignment vertical="center"/>
    </xf>
    <xf numFmtId="188" fontId="23" fillId="0" borderId="0" xfId="0" applyNumberFormat="1" applyFont="1" applyFill="1" applyBorder="1" applyAlignment="1">
      <alignment horizontal="right" vertical="center"/>
    </xf>
    <xf numFmtId="190" fontId="23" fillId="0" borderId="0" xfId="42" applyNumberFormat="1" applyFont="1" applyFill="1" applyBorder="1" applyAlignment="1">
      <alignment horizontal="right" vertical="center"/>
    </xf>
    <xf numFmtId="190" fontId="23" fillId="0" borderId="0" xfId="42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190" fontId="23" fillId="0" borderId="11" xfId="42" applyNumberFormat="1" applyFont="1" applyFill="1" applyBorder="1" applyAlignment="1">
      <alignment horizontal="right" vertical="center"/>
    </xf>
    <xf numFmtId="188" fontId="23" fillId="0" borderId="0" xfId="0" applyNumberFormat="1" applyFont="1" applyFill="1" applyBorder="1" applyAlignment="1">
      <alignment horizontal="center"/>
    </xf>
    <xf numFmtId="190" fontId="23" fillId="0" borderId="10" xfId="42" applyNumberFormat="1" applyFont="1" applyFill="1" applyBorder="1" applyAlignment="1">
      <alignment horizontal="right" vertical="center"/>
    </xf>
    <xf numFmtId="190" fontId="23" fillId="0" borderId="0" xfId="47" applyNumberFormat="1" applyFont="1" applyFill="1" applyBorder="1" applyAlignment="1">
      <alignment/>
    </xf>
    <xf numFmtId="190" fontId="23" fillId="0" borderId="0" xfId="47" applyNumberFormat="1" applyFont="1" applyFill="1" applyBorder="1" applyAlignment="1">
      <alignment horizontal="right"/>
    </xf>
    <xf numFmtId="181" fontId="23" fillId="0" borderId="0" xfId="42" applyFont="1" applyFill="1" applyBorder="1" applyAlignment="1">
      <alignment horizontal="right" vertical="center"/>
    </xf>
    <xf numFmtId="190" fontId="23" fillId="0" borderId="12" xfId="4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8" fontId="23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188" fontId="23" fillId="0" borderId="10" xfId="0" applyNumberFormat="1" applyFont="1" applyFill="1" applyBorder="1" applyAlignment="1">
      <alignment horizontal="right"/>
    </xf>
    <xf numFmtId="189" fontId="23" fillId="0" borderId="0" xfId="0" applyNumberFormat="1" applyFont="1" applyFill="1" applyBorder="1" applyAlignment="1">
      <alignment horizontal="right"/>
    </xf>
    <xf numFmtId="189" fontId="23" fillId="0" borderId="0" xfId="0" applyNumberFormat="1" applyFont="1" applyBorder="1" applyAlignment="1">
      <alignment horizontal="right"/>
    </xf>
    <xf numFmtId="188" fontId="23" fillId="0" borderId="13" xfId="0" applyNumberFormat="1" applyFont="1" applyFill="1" applyBorder="1" applyAlignment="1">
      <alignment horizontal="right"/>
    </xf>
    <xf numFmtId="189" fontId="23" fillId="0" borderId="0" xfId="0" applyNumberFormat="1" applyFont="1" applyBorder="1" applyAlignment="1">
      <alignment/>
    </xf>
    <xf numFmtId="0" fontId="22" fillId="0" borderId="0" xfId="65" applyFont="1" applyFill="1" applyAlignment="1">
      <alignment/>
      <protection/>
    </xf>
    <xf numFmtId="190" fontId="0" fillId="0" borderId="0" xfId="42" applyNumberFormat="1" applyFont="1" applyFill="1" applyBorder="1" applyAlignment="1">
      <alignment/>
    </xf>
    <xf numFmtId="190" fontId="23" fillId="0" borderId="12" xfId="42" applyNumberFormat="1" applyFont="1" applyFill="1" applyBorder="1" applyAlignment="1">
      <alignment/>
    </xf>
    <xf numFmtId="190" fontId="23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/>
    </xf>
    <xf numFmtId="181" fontId="23" fillId="0" borderId="0" xfId="44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190" fontId="23" fillId="0" borderId="11" xfId="42" applyNumberFormat="1" applyFont="1" applyFill="1" applyBorder="1" applyAlignment="1">
      <alignment/>
    </xf>
    <xf numFmtId="188" fontId="23" fillId="0" borderId="12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88" fontId="23" fillId="0" borderId="0" xfId="0" applyNumberFormat="1" applyFont="1" applyFill="1" applyBorder="1" applyAlignment="1">
      <alignment/>
    </xf>
    <xf numFmtId="181" fontId="23" fillId="0" borderId="0" xfId="42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190" fontId="23" fillId="0" borderId="0" xfId="0" applyNumberFormat="1" applyFont="1" applyFill="1" applyBorder="1" applyAlignment="1">
      <alignment horizontal="right"/>
    </xf>
    <xf numFmtId="188" fontId="23" fillId="0" borderId="0" xfId="0" applyNumberFormat="1" applyFont="1" applyFill="1" applyAlignment="1">
      <alignment/>
    </xf>
    <xf numFmtId="190" fontId="23" fillId="0" borderId="0" xfId="42" applyNumberFormat="1" applyFont="1" applyFill="1" applyAlignment="1">
      <alignment/>
    </xf>
    <xf numFmtId="0" fontId="23" fillId="0" borderId="14" xfId="0" applyFont="1" applyFill="1" applyBorder="1" applyAlignment="1">
      <alignment horizontal="center"/>
    </xf>
    <xf numFmtId="190" fontId="23" fillId="0" borderId="10" xfId="42" applyNumberFormat="1" applyFont="1" applyFill="1" applyBorder="1" applyAlignment="1">
      <alignment horizontal="center" vertical="center"/>
    </xf>
    <xf numFmtId="190" fontId="23" fillId="0" borderId="14" xfId="42" applyNumberFormat="1" applyFont="1" applyFill="1" applyBorder="1" applyAlignment="1">
      <alignment horizontal="right" vertical="center"/>
    </xf>
    <xf numFmtId="190" fontId="23" fillId="0" borderId="12" xfId="4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81" fontId="23" fillId="0" borderId="0" xfId="42" applyFont="1" applyFill="1" applyAlignment="1">
      <alignment/>
    </xf>
    <xf numFmtId="190" fontId="23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 quotePrefix="1">
      <alignment/>
    </xf>
    <xf numFmtId="49" fontId="22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190" fontId="23" fillId="0" borderId="0" xfId="47" applyNumberFormat="1" applyFont="1" applyFill="1" applyBorder="1" applyAlignment="1">
      <alignment horizontal="center"/>
    </xf>
    <xf numFmtId="190" fontId="23" fillId="0" borderId="0" xfId="47" applyNumberFormat="1" applyFont="1" applyFill="1" applyBorder="1" applyAlignment="1">
      <alignment horizontal="center" vertical="center"/>
    </xf>
    <xf numFmtId="188" fontId="23" fillId="0" borderId="0" xfId="0" applyNumberFormat="1" applyFont="1" applyFill="1" applyBorder="1" applyAlignment="1">
      <alignment horizontal="center" vertical="center"/>
    </xf>
    <xf numFmtId="190" fontId="40" fillId="0" borderId="12" xfId="42" applyNumberFormat="1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41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left"/>
    </xf>
    <xf numFmtId="38" fontId="22" fillId="0" borderId="0" xfId="66" applyNumberFormat="1" applyFont="1" applyFill="1" applyAlignment="1">
      <alignment vertical="center"/>
      <protection/>
    </xf>
    <xf numFmtId="38" fontId="22" fillId="0" borderId="0" xfId="0" applyNumberFormat="1" applyFont="1" applyFill="1" applyAlignment="1">
      <alignment vertical="center"/>
    </xf>
    <xf numFmtId="37" fontId="22" fillId="0" borderId="0" xfId="0" applyNumberFormat="1" applyFont="1" applyFill="1" applyAlignment="1">
      <alignment vertical="center"/>
    </xf>
    <xf numFmtId="0" fontId="42" fillId="0" borderId="0" xfId="0" applyFont="1" applyFill="1" applyBorder="1" applyAlignment="1">
      <alignment/>
    </xf>
    <xf numFmtId="190" fontId="23" fillId="0" borderId="0" xfId="0" applyNumberFormat="1" applyFont="1" applyFill="1" applyAlignment="1">
      <alignment horizontal="center"/>
    </xf>
    <xf numFmtId="193" fontId="23" fillId="0" borderId="0" xfId="0" applyNumberFormat="1" applyFont="1" applyFill="1" applyAlignment="1">
      <alignment horizontal="left"/>
    </xf>
    <xf numFmtId="193" fontId="23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81" fontId="22" fillId="0" borderId="0" xfId="42" applyFont="1" applyFill="1" applyBorder="1" applyAlignment="1">
      <alignment/>
    </xf>
    <xf numFmtId="190" fontId="23" fillId="0" borderId="10" xfId="42" applyNumberFormat="1" applyFont="1" applyFill="1" applyBorder="1" applyAlignment="1">
      <alignment horizontal="left"/>
    </xf>
    <xf numFmtId="190" fontId="23" fillId="0" borderId="11" xfId="42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90" fontId="23" fillId="0" borderId="0" xfId="49" applyNumberFormat="1" applyFont="1" applyFill="1" applyAlignment="1">
      <alignment horizontal="center"/>
    </xf>
    <xf numFmtId="49" fontId="23" fillId="0" borderId="0" xfId="0" applyNumberFormat="1" applyFont="1" applyFill="1" applyBorder="1" applyAlignment="1" quotePrefix="1">
      <alignment vertical="center"/>
    </xf>
    <xf numFmtId="0" fontId="26" fillId="0" borderId="0" xfId="0" applyFont="1" applyFill="1" applyBorder="1" applyAlignment="1">
      <alignment vertical="center"/>
    </xf>
    <xf numFmtId="190" fontId="23" fillId="0" borderId="0" xfId="49" applyNumberFormat="1" applyFont="1" applyFill="1" applyAlignment="1">
      <alignment/>
    </xf>
    <xf numFmtId="49" fontId="23" fillId="0" borderId="0" xfId="0" applyNumberFormat="1" applyFont="1" applyFill="1" applyBorder="1" applyAlignment="1">
      <alignment horizontal="left" vertical="center"/>
    </xf>
    <xf numFmtId="190" fontId="23" fillId="0" borderId="0" xfId="49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188" fontId="4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190" fontId="23" fillId="0" borderId="0" xfId="46" applyNumberFormat="1" applyFont="1" applyFill="1" applyBorder="1" applyAlignment="1">
      <alignment horizontal="right"/>
    </xf>
    <xf numFmtId="190" fontId="23" fillId="0" borderId="10" xfId="46" applyNumberFormat="1" applyFont="1" applyFill="1" applyBorder="1" applyAlignment="1">
      <alignment horizontal="right"/>
    </xf>
    <xf numFmtId="190" fontId="23" fillId="0" borderId="12" xfId="46" applyNumberFormat="1" applyFont="1" applyFill="1" applyBorder="1" applyAlignment="1">
      <alignment horizontal="center"/>
    </xf>
    <xf numFmtId="190" fontId="23" fillId="0" borderId="0" xfId="46" applyNumberFormat="1" applyFont="1" applyFill="1" applyBorder="1" applyAlignment="1">
      <alignment horizontal="center"/>
    </xf>
    <xf numFmtId="190" fontId="23" fillId="0" borderId="0" xfId="46" applyNumberFormat="1" applyFont="1" applyBorder="1" applyAlignment="1">
      <alignment horizontal="center"/>
    </xf>
    <xf numFmtId="190" fontId="23" fillId="0" borderId="0" xfId="0" applyNumberFormat="1" applyFont="1" applyFill="1" applyBorder="1" applyAlignment="1">
      <alignment horizontal="center"/>
    </xf>
    <xf numFmtId="190" fontId="23" fillId="0" borderId="10" xfId="46" applyNumberFormat="1" applyFont="1" applyFill="1" applyBorder="1" applyAlignment="1">
      <alignment horizontal="center"/>
    </xf>
    <xf numFmtId="190" fontId="45" fillId="0" borderId="0" xfId="0" applyNumberFormat="1" applyFont="1" applyFill="1" applyBorder="1" applyAlignment="1">
      <alignment horizontal="right"/>
    </xf>
    <xf numFmtId="190" fontId="23" fillId="0" borderId="11" xfId="46" applyNumberFormat="1" applyFont="1" applyFill="1" applyBorder="1" applyAlignment="1">
      <alignment horizontal="center"/>
    </xf>
    <xf numFmtId="190" fontId="23" fillId="0" borderId="13" xfId="46" applyNumberFormat="1" applyFont="1" applyFill="1" applyBorder="1" applyAlignment="1">
      <alignment horizontal="center"/>
    </xf>
    <xf numFmtId="181" fontId="23" fillId="0" borderId="0" xfId="46" applyFont="1" applyBorder="1" applyAlignment="1">
      <alignment horizontal="right"/>
    </xf>
    <xf numFmtId="0" fontId="22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horizontal="center"/>
    </xf>
    <xf numFmtId="181" fontId="23" fillId="0" borderId="0" xfId="47" applyFont="1" applyFill="1" applyBorder="1" applyAlignment="1">
      <alignment horizontal="center" vertical="center"/>
    </xf>
    <xf numFmtId="190" fontId="23" fillId="0" borderId="10" xfId="47" applyNumberFormat="1" applyFont="1" applyFill="1" applyBorder="1" applyAlignment="1">
      <alignment horizontal="center" vertical="center"/>
    </xf>
    <xf numFmtId="188" fontId="23" fillId="0" borderId="11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190" fontId="23" fillId="0" borderId="0" xfId="49" applyNumberFormat="1" applyFont="1" applyFill="1" applyBorder="1" applyAlignment="1">
      <alignment/>
    </xf>
    <xf numFmtId="190" fontId="23" fillId="0" borderId="12" xfId="47" applyNumberFormat="1" applyFont="1" applyFill="1" applyBorder="1" applyAlignment="1">
      <alignment horizontal="center"/>
    </xf>
    <xf numFmtId="190" fontId="23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23" fillId="0" borderId="0" xfId="42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188" fontId="40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3" fillId="0" borderId="0" xfId="0" applyFont="1" applyFill="1" applyAlignment="1">
      <alignment horizontal="left"/>
    </xf>
    <xf numFmtId="195" fontId="23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90" fontId="23" fillId="0" borderId="10" xfId="42" applyNumberFormat="1" applyFont="1" applyFill="1" applyBorder="1" applyAlignment="1">
      <alignment horizontal="center"/>
    </xf>
    <xf numFmtId="188" fontId="23" fillId="0" borderId="0" xfId="49" applyNumberFormat="1" applyFont="1" applyFill="1" applyBorder="1" applyAlignment="1">
      <alignment/>
    </xf>
    <xf numFmtId="0" fontId="22" fillId="0" borderId="0" xfId="0" applyFont="1" applyFill="1" applyAlignment="1">
      <alignment/>
    </xf>
    <xf numFmtId="181" fontId="23" fillId="0" borderId="0" xfId="42" applyFont="1" applyFill="1" applyBorder="1" applyAlignment="1">
      <alignment horizontal="center" vertical="center"/>
    </xf>
    <xf numFmtId="190" fontId="23" fillId="0" borderId="12" xfId="47" applyNumberFormat="1" applyFont="1" applyFill="1" applyBorder="1" applyAlignment="1">
      <alignment horizontal="right"/>
    </xf>
    <xf numFmtId="190" fontId="23" fillId="0" borderId="12" xfId="42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Continuous"/>
    </xf>
    <xf numFmtId="190" fontId="23" fillId="0" borderId="0" xfId="0" applyNumberFormat="1" applyFont="1" applyBorder="1" applyAlignment="1">
      <alignment/>
    </xf>
    <xf numFmtId="181" fontId="23" fillId="0" borderId="0" xfId="42" applyFont="1" applyFill="1" applyBorder="1" applyAlignment="1">
      <alignment vertical="center"/>
    </xf>
    <xf numFmtId="188" fontId="23" fillId="0" borderId="12" xfId="0" applyNumberFormat="1" applyFont="1" applyFill="1" applyBorder="1" applyAlignment="1">
      <alignment horizontal="center"/>
    </xf>
    <xf numFmtId="190" fontId="23" fillId="0" borderId="10" xfId="0" applyNumberFormat="1" applyFont="1" applyFill="1" applyBorder="1" applyAlignment="1">
      <alignment horizontal="center"/>
    </xf>
    <xf numFmtId="38" fontId="23" fillId="0" borderId="0" xfId="0" applyNumberFormat="1" applyFont="1" applyFill="1" applyAlignment="1">
      <alignment vertical="center"/>
    </xf>
    <xf numFmtId="190" fontId="23" fillId="0" borderId="0" xfId="42" applyNumberFormat="1" applyFont="1" applyFill="1" applyAlignment="1">
      <alignment horizontal="center"/>
    </xf>
    <xf numFmtId="190" fontId="23" fillId="0" borderId="0" xfId="45" applyNumberFormat="1" applyFont="1" applyFill="1" applyBorder="1" applyAlignment="1">
      <alignment horizontal="center"/>
    </xf>
    <xf numFmtId="190" fontId="23" fillId="0" borderId="10" xfId="0" applyNumberFormat="1" applyFont="1" applyFill="1" applyBorder="1" applyAlignment="1">
      <alignment horizontal="right"/>
    </xf>
    <xf numFmtId="190" fontId="40" fillId="0" borderId="0" xfId="0" applyNumberFormat="1" applyFont="1" applyFill="1" applyBorder="1" applyAlignment="1">
      <alignment horizontal="right"/>
    </xf>
    <xf numFmtId="190" fontId="23" fillId="0" borderId="14" xfId="47" applyNumberFormat="1" applyFont="1" applyFill="1" applyBorder="1" applyAlignment="1">
      <alignment horizontal="center" vertical="center"/>
    </xf>
    <xf numFmtId="190" fontId="23" fillId="0" borderId="0" xfId="46" applyNumberFormat="1" applyFont="1" applyFill="1" applyBorder="1" applyAlignment="1">
      <alignment/>
    </xf>
    <xf numFmtId="181" fontId="23" fillId="0" borderId="0" xfId="46" applyFont="1" applyFill="1" applyBorder="1" applyAlignment="1">
      <alignment horizontal="right"/>
    </xf>
    <xf numFmtId="194" fontId="23" fillId="0" borderId="0" xfId="0" applyNumberFormat="1" applyFont="1" applyFill="1" applyBorder="1" applyAlignment="1">
      <alignment/>
    </xf>
    <xf numFmtId="192" fontId="23" fillId="0" borderId="0" xfId="46" applyNumberFormat="1" applyFont="1" applyFill="1" applyBorder="1" applyAlignment="1">
      <alignment/>
    </xf>
    <xf numFmtId="189" fontId="22" fillId="0" borderId="0" xfId="0" applyNumberFormat="1" applyFont="1" applyFill="1" applyBorder="1" applyAlignment="1">
      <alignment horizontal="right"/>
    </xf>
    <xf numFmtId="181" fontId="23" fillId="0" borderId="0" xfId="46" applyFont="1" applyFill="1" applyBorder="1" applyAlignment="1">
      <alignment/>
    </xf>
    <xf numFmtId="188" fontId="23" fillId="0" borderId="13" xfId="49" applyNumberFormat="1" applyFont="1" applyFill="1" applyBorder="1" applyAlignment="1">
      <alignment/>
    </xf>
    <xf numFmtId="0" fontId="22" fillId="0" borderId="0" xfId="64" applyFont="1" applyFill="1" applyBorder="1" applyAlignment="1">
      <alignment/>
      <protection/>
    </xf>
    <xf numFmtId="0" fontId="29" fillId="0" borderId="0" xfId="0" applyFont="1" applyFill="1" applyAlignment="1">
      <alignment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181" fontId="30" fillId="0" borderId="0" xfId="42" applyFont="1" applyFill="1" applyBorder="1" applyAlignment="1">
      <alignment horizontal="right" vertical="center"/>
    </xf>
    <xf numFmtId="181" fontId="30" fillId="0" borderId="0" xfId="42" applyFont="1" applyFill="1" applyBorder="1" applyAlignment="1">
      <alignment vertic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188" fontId="40" fillId="0" borderId="0" xfId="0" applyNumberFormat="1" applyFont="1" applyFill="1" applyBorder="1" applyAlignment="1">
      <alignment horizontal="center"/>
    </xf>
    <xf numFmtId="191" fontId="23" fillId="0" borderId="11" xfId="0" applyNumberFormat="1" applyFont="1" applyFill="1" applyBorder="1" applyAlignment="1">
      <alignment horizontal="right"/>
    </xf>
    <xf numFmtId="191" fontId="23" fillId="0" borderId="0" xfId="0" applyNumberFormat="1" applyFont="1" applyFill="1" applyBorder="1" applyAlignment="1">
      <alignment horizontal="right"/>
    </xf>
    <xf numFmtId="181" fontId="23" fillId="0" borderId="0" xfId="42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left" vertical="center"/>
    </xf>
    <xf numFmtId="188" fontId="23" fillId="0" borderId="0" xfId="49" applyNumberFormat="1" applyFont="1" applyFill="1" applyBorder="1" applyAlignment="1">
      <alignment horizontal="center"/>
    </xf>
    <xf numFmtId="188" fontId="23" fillId="0" borderId="10" xfId="0" applyNumberFormat="1" applyFont="1" applyFill="1" applyBorder="1" applyAlignment="1">
      <alignment horizontal="center"/>
    </xf>
    <xf numFmtId="188" fontId="23" fillId="0" borderId="10" xfId="49" applyNumberFormat="1" applyFont="1" applyFill="1" applyBorder="1" applyAlignment="1">
      <alignment/>
    </xf>
    <xf numFmtId="188" fontId="23" fillId="0" borderId="10" xfId="49" applyNumberFormat="1" applyFont="1" applyFill="1" applyBorder="1" applyAlignment="1">
      <alignment horizontal="center"/>
    </xf>
    <xf numFmtId="190" fontId="23" fillId="0" borderId="10" xfId="45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10" zoomScaleNormal="110" zoomScaleSheetLayoutView="90" workbookViewId="0" topLeftCell="A37">
      <selection activeCell="A41" sqref="A41"/>
    </sheetView>
  </sheetViews>
  <sheetFormatPr defaultColWidth="6.140625" defaultRowHeight="21.75" customHeight="1"/>
  <cols>
    <col min="1" max="1" width="1.8515625" style="24" customWidth="1"/>
    <col min="2" max="2" width="1.421875" style="24" customWidth="1"/>
    <col min="3" max="3" width="3.140625" style="21" customWidth="1"/>
    <col min="4" max="4" width="2.57421875" style="21" customWidth="1"/>
    <col min="5" max="5" width="54.28125" style="21" customWidth="1"/>
    <col min="6" max="6" width="9.140625" style="113" customWidth="1"/>
    <col min="7" max="7" width="0.71875" style="24" customWidth="1"/>
    <col min="8" max="8" width="15.57421875" style="24" customWidth="1"/>
    <col min="9" max="9" width="0.71875" style="24" customWidth="1"/>
    <col min="10" max="10" width="15.57421875" style="24" customWidth="1"/>
    <col min="11" max="11" width="0.71875" style="24" customWidth="1"/>
    <col min="12" max="12" width="16.8515625" style="24" bestFit="1" customWidth="1"/>
    <col min="13" max="13" width="0.71875" style="24" customWidth="1"/>
    <col min="14" max="14" width="15.421875" style="24" customWidth="1"/>
    <col min="15" max="15" width="6.140625" style="24" customWidth="1"/>
    <col min="16" max="16" width="10.140625" style="24" bestFit="1" customWidth="1"/>
    <col min="17" max="16384" width="6.140625" style="24" customWidth="1"/>
  </cols>
  <sheetData>
    <row r="1" spans="1:12" s="40" customFormat="1" ht="22.5" customHeight="1">
      <c r="A1" s="39" t="s">
        <v>0</v>
      </c>
      <c r="B1" s="39"/>
      <c r="C1" s="39"/>
      <c r="D1" s="39"/>
      <c r="E1" s="39"/>
      <c r="F1" s="98"/>
      <c r="G1" s="39"/>
      <c r="H1" s="39"/>
      <c r="I1" s="39"/>
      <c r="J1" s="39"/>
      <c r="K1" s="39"/>
      <c r="L1" s="39"/>
    </row>
    <row r="2" spans="1:12" s="40" customFormat="1" ht="22.5" customHeight="1">
      <c r="A2" s="39" t="s">
        <v>52</v>
      </c>
      <c r="B2" s="39"/>
      <c r="C2" s="39"/>
      <c r="D2" s="39"/>
      <c r="E2" s="39"/>
      <c r="F2" s="98"/>
      <c r="G2" s="39"/>
      <c r="H2" s="39"/>
      <c r="I2" s="39"/>
      <c r="J2" s="39"/>
      <c r="K2" s="39"/>
      <c r="L2" s="39"/>
    </row>
    <row r="3" spans="1:13" s="40" customFormat="1" ht="22.5" customHeight="1">
      <c r="A3" s="184" t="s">
        <v>152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2" s="4" customFormat="1" ht="21.75" customHeight="1">
      <c r="A4" s="86"/>
      <c r="B4" s="86"/>
      <c r="C4" s="86"/>
      <c r="D4" s="86"/>
      <c r="E4" s="86"/>
      <c r="F4" s="99"/>
      <c r="G4" s="86"/>
      <c r="H4" s="86"/>
      <c r="I4" s="86"/>
      <c r="J4" s="86"/>
      <c r="K4" s="86"/>
      <c r="L4" s="86"/>
    </row>
    <row r="5" spans="1:17" s="101" customFormat="1" ht="20.25">
      <c r="A5" s="100" t="s">
        <v>60</v>
      </c>
      <c r="D5" s="57"/>
      <c r="M5" s="102"/>
      <c r="N5" s="102"/>
      <c r="O5" s="102"/>
      <c r="P5" s="102"/>
      <c r="Q5" s="102"/>
    </row>
    <row r="6" spans="3:14" s="4" customFormat="1" ht="21.75" customHeight="1">
      <c r="C6" s="15"/>
      <c r="D6" s="15"/>
      <c r="E6" s="15"/>
      <c r="F6" s="83"/>
      <c r="G6" s="2"/>
      <c r="H6" s="200" t="s">
        <v>77</v>
      </c>
      <c r="I6" s="200"/>
      <c r="J6" s="200"/>
      <c r="K6" s="200"/>
      <c r="L6" s="200"/>
      <c r="M6" s="200"/>
      <c r="N6" s="200"/>
    </row>
    <row r="7" spans="3:14" s="4" customFormat="1" ht="21.75" customHeight="1">
      <c r="C7" s="90"/>
      <c r="D7" s="90"/>
      <c r="E7" s="90"/>
      <c r="F7" s="83"/>
      <c r="G7" s="2"/>
      <c r="H7" s="200" t="s">
        <v>1</v>
      </c>
      <c r="I7" s="200"/>
      <c r="J7" s="200"/>
      <c r="K7" s="87"/>
      <c r="L7" s="201" t="s">
        <v>66</v>
      </c>
      <c r="M7" s="201"/>
      <c r="N7" s="201"/>
    </row>
    <row r="8" spans="3:14" s="4" customFormat="1" ht="21.75" customHeight="1">
      <c r="C8" s="90"/>
      <c r="D8" s="90"/>
      <c r="E8" s="90"/>
      <c r="F8" s="96" t="s">
        <v>2</v>
      </c>
      <c r="G8" s="2"/>
      <c r="H8" s="162" t="s">
        <v>153</v>
      </c>
      <c r="I8" s="2"/>
      <c r="J8" s="162" t="s">
        <v>126</v>
      </c>
      <c r="K8" s="87"/>
      <c r="L8" s="162" t="s">
        <v>153</v>
      </c>
      <c r="M8" s="2"/>
      <c r="N8" s="162" t="s">
        <v>126</v>
      </c>
    </row>
    <row r="9" spans="1:14" s="4" customFormat="1" ht="21.75" customHeight="1">
      <c r="A9" s="90" t="s">
        <v>6</v>
      </c>
      <c r="C9" s="15"/>
      <c r="D9" s="15"/>
      <c r="E9" s="15"/>
      <c r="F9" s="103"/>
      <c r="G9" s="8"/>
      <c r="H9" s="8"/>
      <c r="I9" s="8"/>
      <c r="J9" s="8"/>
      <c r="K9" s="10"/>
      <c r="L9" s="10"/>
      <c r="M9" s="10"/>
      <c r="N9" s="10"/>
    </row>
    <row r="10" spans="1:14" s="4" customFormat="1" ht="21.75" customHeight="1">
      <c r="A10" s="15" t="s">
        <v>7</v>
      </c>
      <c r="C10" s="15"/>
      <c r="D10" s="15"/>
      <c r="E10" s="15"/>
      <c r="F10" s="43">
        <v>6</v>
      </c>
      <c r="H10" s="11">
        <v>107846782</v>
      </c>
      <c r="J10" s="11">
        <v>162861887</v>
      </c>
      <c r="K10" s="10"/>
      <c r="L10" s="11">
        <v>87063495</v>
      </c>
      <c r="M10" s="10"/>
      <c r="N10" s="11">
        <v>70644027</v>
      </c>
    </row>
    <row r="11" spans="1:14" s="4" customFormat="1" ht="21.75" customHeight="1">
      <c r="A11" s="15" t="s">
        <v>59</v>
      </c>
      <c r="C11" s="15"/>
      <c r="D11" s="15"/>
      <c r="E11" s="15"/>
      <c r="F11" s="43" t="s">
        <v>180</v>
      </c>
      <c r="G11" s="2"/>
      <c r="H11" s="11">
        <v>59299396</v>
      </c>
      <c r="J11" s="11">
        <v>42342152</v>
      </c>
      <c r="K11" s="10"/>
      <c r="L11" s="11">
        <v>51588457</v>
      </c>
      <c r="M11" s="10"/>
      <c r="N11" s="11">
        <v>41025611</v>
      </c>
    </row>
    <row r="12" spans="1:14" s="4" customFormat="1" ht="21.75" customHeight="1">
      <c r="A12" s="15" t="s">
        <v>127</v>
      </c>
      <c r="C12" s="15"/>
      <c r="D12" s="15"/>
      <c r="E12" s="15"/>
      <c r="F12" s="43"/>
      <c r="G12" s="2"/>
      <c r="H12" s="12" t="s">
        <v>40</v>
      </c>
      <c r="J12" s="12">
        <v>1237000</v>
      </c>
      <c r="K12" s="10"/>
      <c r="L12" s="12" t="s">
        <v>40</v>
      </c>
      <c r="M12" s="10"/>
      <c r="N12" s="12">
        <v>1237000</v>
      </c>
    </row>
    <row r="13" spans="1:14" s="4" customFormat="1" ht="21.75" customHeight="1">
      <c r="A13" s="15" t="s">
        <v>24</v>
      </c>
      <c r="C13" s="15"/>
      <c r="D13" s="15"/>
      <c r="E13" s="15"/>
      <c r="F13" s="43">
        <v>8</v>
      </c>
      <c r="G13" s="2"/>
      <c r="H13" s="12">
        <v>253943232</v>
      </c>
      <c r="J13" s="12">
        <v>306718446</v>
      </c>
      <c r="K13" s="10"/>
      <c r="L13" s="12">
        <v>133238926</v>
      </c>
      <c r="M13" s="10"/>
      <c r="N13" s="12">
        <v>133238926</v>
      </c>
    </row>
    <row r="14" spans="1:14" s="4" customFormat="1" ht="21.75" customHeight="1">
      <c r="A14" s="15" t="s">
        <v>117</v>
      </c>
      <c r="C14" s="15"/>
      <c r="D14" s="15"/>
      <c r="E14" s="15"/>
      <c r="F14" s="43">
        <v>9</v>
      </c>
      <c r="H14" s="11">
        <v>2335608</v>
      </c>
      <c r="J14" s="11">
        <v>10488543</v>
      </c>
      <c r="K14" s="10"/>
      <c r="L14" s="11">
        <v>1241281</v>
      </c>
      <c r="M14" s="10"/>
      <c r="N14" s="11">
        <v>1199801</v>
      </c>
    </row>
    <row r="15" spans="1:14" s="4" customFormat="1" ht="21.75" customHeight="1">
      <c r="A15" s="15" t="s">
        <v>181</v>
      </c>
      <c r="C15" s="15"/>
      <c r="D15" s="15"/>
      <c r="E15" s="15"/>
      <c r="F15" s="43">
        <v>16</v>
      </c>
      <c r="H15" s="11">
        <v>5119999</v>
      </c>
      <c r="J15" s="12" t="s">
        <v>40</v>
      </c>
      <c r="K15" s="10"/>
      <c r="L15" s="168">
        <v>5119999</v>
      </c>
      <c r="M15" s="10"/>
      <c r="N15" s="12" t="s">
        <v>40</v>
      </c>
    </row>
    <row r="16" spans="1:14" s="4" customFormat="1" ht="21.75" customHeight="1">
      <c r="A16" s="106" t="s">
        <v>75</v>
      </c>
      <c r="C16" s="15"/>
      <c r="D16" s="15"/>
      <c r="E16" s="15"/>
      <c r="F16" s="43"/>
      <c r="H16" s="11">
        <v>22301</v>
      </c>
      <c r="J16" s="11">
        <v>185657</v>
      </c>
      <c r="K16" s="10"/>
      <c r="L16" s="168" t="s">
        <v>40</v>
      </c>
      <c r="M16" s="10"/>
      <c r="N16" s="168" t="s">
        <v>40</v>
      </c>
    </row>
    <row r="17" spans="1:14" s="4" customFormat="1" ht="21.75" customHeight="1">
      <c r="A17" s="90" t="s">
        <v>8</v>
      </c>
      <c r="B17" s="90"/>
      <c r="C17" s="90"/>
      <c r="D17" s="15"/>
      <c r="E17" s="90"/>
      <c r="F17" s="107"/>
      <c r="G17" s="8"/>
      <c r="H17" s="14">
        <f>SUM(H10:H16)</f>
        <v>428567318</v>
      </c>
      <c r="I17" s="8"/>
      <c r="J17" s="14">
        <f>SUM(J10:J16)</f>
        <v>523833685</v>
      </c>
      <c r="K17" s="10"/>
      <c r="L17" s="14">
        <f>SUM(L10:L16)</f>
        <v>278252158</v>
      </c>
      <c r="M17" s="10"/>
      <c r="N17" s="14">
        <f>SUM(N10:N16)</f>
        <v>247345365</v>
      </c>
    </row>
    <row r="18" spans="3:14" s="4" customFormat="1" ht="21.75" customHeight="1">
      <c r="C18" s="90"/>
      <c r="D18" s="90"/>
      <c r="E18" s="90"/>
      <c r="F18" s="107"/>
      <c r="G18" s="8"/>
      <c r="H18" s="10"/>
      <c r="I18" s="8"/>
      <c r="J18" s="10"/>
      <c r="K18" s="10"/>
      <c r="L18" s="10"/>
      <c r="M18" s="10"/>
      <c r="N18" s="10"/>
    </row>
    <row r="19" spans="1:14" s="4" customFormat="1" ht="21.75" customHeight="1">
      <c r="A19" s="90" t="s">
        <v>9</v>
      </c>
      <c r="C19" s="15"/>
      <c r="D19" s="15"/>
      <c r="E19" s="15"/>
      <c r="F19" s="107"/>
      <c r="G19" s="8"/>
      <c r="H19" s="8"/>
      <c r="I19" s="8"/>
      <c r="J19" s="8"/>
      <c r="K19" s="10"/>
      <c r="L19" s="10"/>
      <c r="M19" s="10"/>
      <c r="N19" s="10"/>
    </row>
    <row r="20" spans="1:14" s="4" customFormat="1" ht="21.75" customHeight="1">
      <c r="A20" s="4" t="s">
        <v>27</v>
      </c>
      <c r="C20" s="15"/>
      <c r="D20" s="15"/>
      <c r="E20" s="15"/>
      <c r="F20" s="43">
        <v>10</v>
      </c>
      <c r="G20" s="8"/>
      <c r="H20" s="11">
        <v>755733</v>
      </c>
      <c r="I20" s="8"/>
      <c r="J20" s="11">
        <v>755733</v>
      </c>
      <c r="K20" s="10"/>
      <c r="L20" s="11">
        <v>755733</v>
      </c>
      <c r="M20" s="10"/>
      <c r="N20" s="11">
        <v>755733</v>
      </c>
    </row>
    <row r="21" spans="1:14" s="4" customFormat="1" ht="21.75" customHeight="1">
      <c r="A21" s="4" t="s">
        <v>73</v>
      </c>
      <c r="C21" s="15"/>
      <c r="D21" s="15"/>
      <c r="E21" s="15"/>
      <c r="F21" s="43">
        <v>11</v>
      </c>
      <c r="G21" s="8"/>
      <c r="H21" s="104" t="s">
        <v>40</v>
      </c>
      <c r="I21" s="8"/>
      <c r="J21" s="104" t="s">
        <v>40</v>
      </c>
      <c r="K21" s="10"/>
      <c r="L21" s="12">
        <v>614107321</v>
      </c>
      <c r="M21" s="10"/>
      <c r="N21" s="13">
        <v>664107321</v>
      </c>
    </row>
    <row r="22" spans="1:14" s="4" customFormat="1" ht="21.75" customHeight="1">
      <c r="A22" s="4" t="s">
        <v>101</v>
      </c>
      <c r="C22" s="15"/>
      <c r="D22" s="15"/>
      <c r="E22" s="15"/>
      <c r="F22" s="43">
        <v>12</v>
      </c>
      <c r="G22" s="8"/>
      <c r="H22" s="104">
        <v>11514131</v>
      </c>
      <c r="I22" s="8"/>
      <c r="J22" s="104">
        <v>12872185</v>
      </c>
      <c r="K22" s="10"/>
      <c r="L22" s="12">
        <v>11499970</v>
      </c>
      <c r="M22" s="10"/>
      <c r="N22" s="13">
        <v>12899970</v>
      </c>
    </row>
    <row r="23" spans="1:14" s="4" customFormat="1" ht="21.75" customHeight="1">
      <c r="A23" s="4" t="s">
        <v>121</v>
      </c>
      <c r="C23" s="15"/>
      <c r="D23" s="15"/>
      <c r="E23" s="15"/>
      <c r="F23" s="43">
        <v>13</v>
      </c>
      <c r="G23" s="8"/>
      <c r="H23" s="11">
        <v>425806034</v>
      </c>
      <c r="I23" s="8"/>
      <c r="J23" s="11">
        <v>435305247</v>
      </c>
      <c r="K23" s="10"/>
      <c r="L23" s="12">
        <v>200285424</v>
      </c>
      <c r="M23" s="10"/>
      <c r="N23" s="13">
        <v>200285424</v>
      </c>
    </row>
    <row r="24" spans="1:14" s="4" customFormat="1" ht="21.75" customHeight="1">
      <c r="A24" s="4" t="s">
        <v>76</v>
      </c>
      <c r="C24" s="15"/>
      <c r="D24" s="15"/>
      <c r="E24" s="15"/>
      <c r="F24" s="43">
        <v>14</v>
      </c>
      <c r="G24" s="8"/>
      <c r="H24" s="11">
        <v>219963242</v>
      </c>
      <c r="I24" s="108"/>
      <c r="J24" s="11">
        <v>176529969</v>
      </c>
      <c r="K24" s="10"/>
      <c r="L24" s="12">
        <v>53271580</v>
      </c>
      <c r="M24" s="10"/>
      <c r="N24" s="13">
        <v>55432390</v>
      </c>
    </row>
    <row r="25" spans="1:14" s="4" customFormat="1" ht="21.75" customHeight="1">
      <c r="A25" s="15" t="s">
        <v>64</v>
      </c>
      <c r="C25" s="15"/>
      <c r="D25" s="15"/>
      <c r="E25" s="15"/>
      <c r="F25" s="43">
        <v>15</v>
      </c>
      <c r="G25" s="2"/>
      <c r="H25" s="12">
        <v>252587419</v>
      </c>
      <c r="J25" s="12">
        <v>240799499</v>
      </c>
      <c r="K25" s="10"/>
      <c r="L25" s="72">
        <v>212716463</v>
      </c>
      <c r="M25" s="10"/>
      <c r="N25" s="72">
        <v>232409745</v>
      </c>
    </row>
    <row r="26" spans="1:14" s="4" customFormat="1" ht="21.75" customHeight="1">
      <c r="A26" s="15" t="s">
        <v>128</v>
      </c>
      <c r="C26" s="15"/>
      <c r="D26" s="15"/>
      <c r="E26" s="15"/>
      <c r="F26" s="43" t="s">
        <v>193</v>
      </c>
      <c r="G26" s="2"/>
      <c r="H26" s="12">
        <v>34157003</v>
      </c>
      <c r="J26" s="12">
        <v>38399569</v>
      </c>
      <c r="K26" s="10"/>
      <c r="L26" s="12">
        <v>32329916</v>
      </c>
      <c r="M26" s="10"/>
      <c r="N26" s="10">
        <v>38399569</v>
      </c>
    </row>
    <row r="27" spans="1:14" s="4" customFormat="1" ht="21.75" customHeight="1">
      <c r="A27" s="15" t="s">
        <v>165</v>
      </c>
      <c r="C27" s="15"/>
      <c r="D27" s="15"/>
      <c r="E27" s="15"/>
      <c r="F27" s="43"/>
      <c r="G27" s="2"/>
      <c r="H27" s="12">
        <v>331095</v>
      </c>
      <c r="J27" s="12" t="s">
        <v>40</v>
      </c>
      <c r="K27" s="10"/>
      <c r="L27" s="12" t="s">
        <v>40</v>
      </c>
      <c r="M27" s="10"/>
      <c r="N27" s="32" t="s">
        <v>40</v>
      </c>
    </row>
    <row r="28" spans="1:14" s="4" customFormat="1" ht="21.75" customHeight="1">
      <c r="A28" s="15" t="s">
        <v>80</v>
      </c>
      <c r="C28" s="15"/>
      <c r="D28" s="15"/>
      <c r="E28" s="15"/>
      <c r="F28" s="43"/>
      <c r="G28" s="2"/>
      <c r="H28" s="12">
        <v>3729499</v>
      </c>
      <c r="J28" s="12">
        <v>4171877</v>
      </c>
      <c r="K28" s="10"/>
      <c r="L28" s="72">
        <v>3729499</v>
      </c>
      <c r="M28" s="10"/>
      <c r="N28" s="72">
        <v>4171877</v>
      </c>
    </row>
    <row r="29" spans="1:14" s="4" customFormat="1" ht="21.75" customHeight="1">
      <c r="A29" s="15" t="s">
        <v>67</v>
      </c>
      <c r="C29" s="15"/>
      <c r="D29" s="15"/>
      <c r="E29" s="15"/>
      <c r="F29" s="43">
        <v>26</v>
      </c>
      <c r="G29" s="2"/>
      <c r="H29" s="12">
        <v>6769044</v>
      </c>
      <c r="J29" s="12">
        <v>6553056</v>
      </c>
      <c r="K29" s="10"/>
      <c r="L29" s="72">
        <v>6060944</v>
      </c>
      <c r="M29" s="10"/>
      <c r="N29" s="72">
        <v>5980186</v>
      </c>
    </row>
    <row r="30" spans="1:14" s="4" customFormat="1" ht="21.75" customHeight="1">
      <c r="A30" s="15" t="s">
        <v>129</v>
      </c>
      <c r="C30" s="15"/>
      <c r="D30" s="15"/>
      <c r="E30" s="15"/>
      <c r="F30" s="43">
        <v>16</v>
      </c>
      <c r="G30" s="2"/>
      <c r="H30" s="12">
        <v>4728246</v>
      </c>
      <c r="J30" s="12">
        <v>3214960</v>
      </c>
      <c r="K30" s="10"/>
      <c r="L30" s="12">
        <v>4728246</v>
      </c>
      <c r="M30" s="10"/>
      <c r="N30" s="10">
        <v>3214960</v>
      </c>
    </row>
    <row r="31" spans="1:14" s="4" customFormat="1" ht="21.75" customHeight="1">
      <c r="A31" s="15" t="s">
        <v>10</v>
      </c>
      <c r="C31" s="15"/>
      <c r="D31" s="15"/>
      <c r="E31" s="15"/>
      <c r="F31" s="43"/>
      <c r="H31" s="11"/>
      <c r="J31" s="11"/>
      <c r="K31" s="10"/>
      <c r="L31" s="72"/>
      <c r="M31" s="10"/>
      <c r="N31" s="72"/>
    </row>
    <row r="32" spans="1:14" s="4" customFormat="1" ht="21.75" customHeight="1">
      <c r="A32" s="15"/>
      <c r="B32" s="4" t="s">
        <v>112</v>
      </c>
      <c r="C32" s="15"/>
      <c r="D32" s="15"/>
      <c r="E32" s="15"/>
      <c r="F32" s="43">
        <v>17</v>
      </c>
      <c r="H32" s="11">
        <v>75338121</v>
      </c>
      <c r="J32" s="11">
        <v>46238041</v>
      </c>
      <c r="K32" s="10"/>
      <c r="L32" s="11">
        <v>75338121</v>
      </c>
      <c r="N32" s="11">
        <v>46238041</v>
      </c>
    </row>
    <row r="33" spans="1:14" s="4" customFormat="1" ht="21.75" customHeight="1">
      <c r="A33" s="15"/>
      <c r="B33" s="4" t="s">
        <v>99</v>
      </c>
      <c r="C33" s="15"/>
      <c r="D33" s="15"/>
      <c r="E33" s="15"/>
      <c r="F33" s="43"/>
      <c r="H33" s="11">
        <v>37301907</v>
      </c>
      <c r="J33" s="11">
        <v>31522341</v>
      </c>
      <c r="K33" s="10"/>
      <c r="L33" s="72">
        <v>34812179</v>
      </c>
      <c r="M33" s="10"/>
      <c r="N33" s="72">
        <v>29591623</v>
      </c>
    </row>
    <row r="34" spans="1:14" s="4" customFormat="1" ht="21.75" customHeight="1">
      <c r="A34" s="15"/>
      <c r="B34" s="4" t="s">
        <v>100</v>
      </c>
      <c r="C34" s="15"/>
      <c r="D34" s="15"/>
      <c r="E34" s="15"/>
      <c r="F34" s="43">
        <v>5</v>
      </c>
      <c r="H34" s="11">
        <v>6679079</v>
      </c>
      <c r="J34" s="11">
        <v>7332215</v>
      </c>
      <c r="K34" s="10"/>
      <c r="L34" s="72">
        <v>6099133</v>
      </c>
      <c r="M34" s="10"/>
      <c r="N34" s="72">
        <v>6405369</v>
      </c>
    </row>
    <row r="35" spans="1:14" s="4" customFormat="1" ht="21.75" customHeight="1">
      <c r="A35" s="90" t="s">
        <v>11</v>
      </c>
      <c r="C35" s="90"/>
      <c r="D35" s="15"/>
      <c r="E35" s="15"/>
      <c r="F35" s="107"/>
      <c r="G35" s="8"/>
      <c r="H35" s="109">
        <f>SUM(H20:H34)</f>
        <v>1079660553</v>
      </c>
      <c r="I35" s="8"/>
      <c r="J35" s="109">
        <f>SUM(J20:J34)</f>
        <v>1003694692</v>
      </c>
      <c r="K35" s="10"/>
      <c r="L35" s="14">
        <f>SUM(L20:L34)</f>
        <v>1255734529</v>
      </c>
      <c r="M35" s="10"/>
      <c r="N35" s="14">
        <f>SUM(N20:N34)</f>
        <v>1299892208</v>
      </c>
    </row>
    <row r="36" spans="3:16" s="4" customFormat="1" ht="21.75" customHeight="1">
      <c r="C36" s="90"/>
      <c r="D36" s="90"/>
      <c r="E36" s="90"/>
      <c r="F36" s="107"/>
      <c r="G36" s="8"/>
      <c r="H36" s="108"/>
      <c r="I36" s="8"/>
      <c r="J36" s="108"/>
      <c r="K36" s="10"/>
      <c r="L36" s="13"/>
      <c r="M36" s="10"/>
      <c r="N36" s="13"/>
      <c r="P36" s="81"/>
    </row>
    <row r="37" spans="1:14" s="4" customFormat="1" ht="21.75" customHeight="1" thickBot="1">
      <c r="A37" s="8" t="s">
        <v>12</v>
      </c>
      <c r="C37" s="15"/>
      <c r="D37" s="90"/>
      <c r="E37" s="15"/>
      <c r="F37" s="103"/>
      <c r="G37" s="8"/>
      <c r="H37" s="110">
        <f>+H35+H17</f>
        <v>1508227871</v>
      </c>
      <c r="I37" s="8"/>
      <c r="J37" s="110">
        <f>+J35+J17</f>
        <v>1527528377</v>
      </c>
      <c r="K37" s="10"/>
      <c r="L37" s="110">
        <f>+L35+L17</f>
        <v>1533986687</v>
      </c>
      <c r="M37" s="10"/>
      <c r="N37" s="110">
        <f>+N35+N17</f>
        <v>1547237573</v>
      </c>
    </row>
    <row r="38" spans="1:14" ht="21.75" customHeight="1" thickTop="1">
      <c r="A38" s="38"/>
      <c r="D38" s="88"/>
      <c r="F38" s="111"/>
      <c r="G38" s="38"/>
      <c r="H38" s="28"/>
      <c r="I38" s="38"/>
      <c r="J38" s="28"/>
      <c r="K38" s="27"/>
      <c r="L38" s="28"/>
      <c r="M38" s="27"/>
      <c r="N38" s="28"/>
    </row>
    <row r="39" spans="1:12" s="19" customFormat="1" ht="22.5" customHeight="1">
      <c r="A39" s="18" t="s">
        <v>0</v>
      </c>
      <c r="B39" s="18"/>
      <c r="C39" s="18"/>
      <c r="D39" s="18"/>
      <c r="E39" s="18"/>
      <c r="F39" s="112"/>
      <c r="G39" s="18"/>
      <c r="H39" s="18"/>
      <c r="I39" s="18"/>
      <c r="J39" s="18"/>
      <c r="K39" s="18"/>
      <c r="L39" s="18"/>
    </row>
    <row r="40" spans="1:12" s="19" customFormat="1" ht="22.5" customHeight="1">
      <c r="A40" s="18" t="s">
        <v>194</v>
      </c>
      <c r="B40" s="18"/>
      <c r="C40" s="18"/>
      <c r="D40" s="18"/>
      <c r="E40" s="18"/>
      <c r="F40" s="112"/>
      <c r="G40" s="18"/>
      <c r="H40" s="18"/>
      <c r="I40" s="18"/>
      <c r="J40" s="18"/>
      <c r="K40" s="18"/>
      <c r="L40" s="18"/>
    </row>
    <row r="41" spans="1:12" s="19" customFormat="1" ht="22.5" customHeight="1">
      <c r="A41" s="18" t="str">
        <f>A3</f>
        <v>ณ วันที่ 31 ธันวาคม 2564</v>
      </c>
      <c r="B41" s="18"/>
      <c r="C41" s="18"/>
      <c r="D41" s="18"/>
      <c r="E41" s="18"/>
      <c r="F41" s="112"/>
      <c r="G41" s="18"/>
      <c r="H41" s="18"/>
      <c r="I41" s="18"/>
      <c r="J41" s="18"/>
      <c r="K41" s="18"/>
      <c r="L41" s="18"/>
    </row>
    <row r="42" spans="3:5" ht="22.5" customHeight="1">
      <c r="C42" s="23"/>
      <c r="D42" s="23"/>
      <c r="E42" s="23"/>
    </row>
    <row r="43" spans="1:12" ht="22.5" customHeight="1">
      <c r="A43" s="23" t="s">
        <v>13</v>
      </c>
      <c r="B43" s="23"/>
      <c r="C43" s="23"/>
      <c r="D43" s="23"/>
      <c r="E43" s="23"/>
      <c r="F43" s="114"/>
      <c r="G43" s="23"/>
      <c r="H43" s="23"/>
      <c r="I43" s="23"/>
      <c r="J43" s="23"/>
      <c r="K43" s="23"/>
      <c r="L43" s="23"/>
    </row>
    <row r="44" spans="6:14" ht="20.25" customHeight="1">
      <c r="F44" s="82"/>
      <c r="G44" s="22"/>
      <c r="H44" s="200" t="s">
        <v>77</v>
      </c>
      <c r="I44" s="200"/>
      <c r="J44" s="200"/>
      <c r="K44" s="200"/>
      <c r="L44" s="200"/>
      <c r="M44" s="200"/>
      <c r="N44" s="200"/>
    </row>
    <row r="45" spans="6:14" ht="20.25" customHeight="1">
      <c r="F45" s="82"/>
      <c r="G45" s="22"/>
      <c r="H45" s="200" t="s">
        <v>1</v>
      </c>
      <c r="I45" s="200"/>
      <c r="J45" s="200"/>
      <c r="K45" s="87"/>
      <c r="L45" s="201" t="s">
        <v>66</v>
      </c>
      <c r="M45" s="201"/>
      <c r="N45" s="201"/>
    </row>
    <row r="46" spans="3:14" ht="20.25" customHeight="1">
      <c r="C46" s="88"/>
      <c r="D46" s="88"/>
      <c r="E46" s="88"/>
      <c r="F46" s="115" t="s">
        <v>2</v>
      </c>
      <c r="G46" s="22"/>
      <c r="H46" s="162" t="s">
        <v>153</v>
      </c>
      <c r="I46" s="2"/>
      <c r="J46" s="162" t="s">
        <v>126</v>
      </c>
      <c r="K46" s="87"/>
      <c r="L46" s="162" t="s">
        <v>153</v>
      </c>
      <c r="M46" s="2"/>
      <c r="N46" s="162" t="s">
        <v>126</v>
      </c>
    </row>
    <row r="47" spans="1:14" ht="20.25" customHeight="1">
      <c r="A47" s="88" t="s">
        <v>14</v>
      </c>
      <c r="D47" s="88"/>
      <c r="F47" s="116"/>
      <c r="G47" s="38"/>
      <c r="H47" s="38"/>
      <c r="I47" s="38"/>
      <c r="J47" s="38"/>
      <c r="N47" s="22"/>
    </row>
    <row r="48" spans="1:14" ht="20.25" customHeight="1">
      <c r="A48" s="21" t="s">
        <v>74</v>
      </c>
      <c r="B48" s="21"/>
      <c r="E48" s="24"/>
      <c r="F48" s="116" t="s">
        <v>182</v>
      </c>
      <c r="G48" s="22"/>
      <c r="H48" s="27">
        <v>40613215</v>
      </c>
      <c r="J48" s="27">
        <v>38264073</v>
      </c>
      <c r="K48" s="27"/>
      <c r="L48" s="25">
        <v>36553300</v>
      </c>
      <c r="M48" s="27"/>
      <c r="N48" s="25">
        <v>34717428</v>
      </c>
    </row>
    <row r="49" spans="1:14" ht="20.25" customHeight="1">
      <c r="A49" s="21" t="s">
        <v>79</v>
      </c>
      <c r="B49" s="21"/>
      <c r="E49" s="24"/>
      <c r="F49" s="116">
        <v>19</v>
      </c>
      <c r="G49" s="22"/>
      <c r="H49" s="27">
        <v>15637970</v>
      </c>
      <c r="J49" s="27">
        <v>26764350</v>
      </c>
      <c r="K49" s="27"/>
      <c r="L49" s="25">
        <v>15637970</v>
      </c>
      <c r="M49" s="27"/>
      <c r="N49" s="25">
        <v>26764350</v>
      </c>
    </row>
    <row r="50" spans="1:14" ht="20.25" customHeight="1">
      <c r="A50" s="105" t="s">
        <v>137</v>
      </c>
      <c r="E50" s="118"/>
      <c r="F50" s="116" t="s">
        <v>193</v>
      </c>
      <c r="H50" s="25">
        <v>16412127</v>
      </c>
      <c r="I50" s="25"/>
      <c r="J50" s="25">
        <v>13771079</v>
      </c>
      <c r="K50" s="27"/>
      <c r="L50" s="25">
        <v>15511574</v>
      </c>
      <c r="M50" s="27"/>
      <c r="N50" s="25">
        <v>13771079</v>
      </c>
    </row>
    <row r="51" spans="1:14" ht="20.25" customHeight="1">
      <c r="A51" s="105" t="s">
        <v>164</v>
      </c>
      <c r="E51" s="118"/>
      <c r="F51" s="116">
        <v>22</v>
      </c>
      <c r="H51" s="25">
        <v>218214</v>
      </c>
      <c r="I51" s="25"/>
      <c r="J51" s="29" t="s">
        <v>40</v>
      </c>
      <c r="K51" s="94"/>
      <c r="L51" s="29" t="s">
        <v>40</v>
      </c>
      <c r="M51" s="94"/>
      <c r="N51" s="29" t="s">
        <v>40</v>
      </c>
    </row>
    <row r="52" spans="1:14" ht="20.25" customHeight="1">
      <c r="A52" s="88" t="s">
        <v>15</v>
      </c>
      <c r="D52" s="24"/>
      <c r="E52" s="88"/>
      <c r="F52" s="116"/>
      <c r="G52" s="22"/>
      <c r="H52" s="33">
        <f>SUM(H48:H51)</f>
        <v>72881526</v>
      </c>
      <c r="J52" s="33">
        <f>SUM(J48:J51)</f>
        <v>78799502</v>
      </c>
      <c r="K52" s="27"/>
      <c r="L52" s="33">
        <f>SUM(L48:L51)</f>
        <v>67702844</v>
      </c>
      <c r="M52" s="27"/>
      <c r="N52" s="33">
        <f>SUM(N48:N51)</f>
        <v>75252857</v>
      </c>
    </row>
    <row r="53" spans="3:14" ht="7.5" customHeight="1">
      <c r="C53" s="88"/>
      <c r="D53" s="88"/>
      <c r="E53" s="88"/>
      <c r="F53" s="119"/>
      <c r="G53" s="38"/>
      <c r="H53" s="27"/>
      <c r="I53" s="38"/>
      <c r="J53" s="27"/>
      <c r="K53" s="27"/>
      <c r="L53" s="27"/>
      <c r="M53" s="27"/>
      <c r="N53" s="27"/>
    </row>
    <row r="54" spans="1:14" ht="20.25" customHeight="1">
      <c r="A54" s="88" t="s">
        <v>16</v>
      </c>
      <c r="D54" s="88"/>
      <c r="E54" s="88"/>
      <c r="F54" s="116"/>
      <c r="G54" s="22"/>
      <c r="H54" s="22"/>
      <c r="J54" s="22"/>
      <c r="K54" s="27"/>
      <c r="L54" s="27"/>
      <c r="M54" s="27"/>
      <c r="N54" s="27"/>
    </row>
    <row r="55" spans="1:14" ht="20.25" customHeight="1">
      <c r="A55" s="105" t="s">
        <v>95</v>
      </c>
      <c r="D55" s="88"/>
      <c r="E55" s="88"/>
      <c r="F55" s="116">
        <v>19</v>
      </c>
      <c r="G55" s="22"/>
      <c r="H55" s="94" t="s">
        <v>40</v>
      </c>
      <c r="J55" s="27">
        <v>15637969</v>
      </c>
      <c r="K55" s="27"/>
      <c r="L55" s="94" t="s">
        <v>40</v>
      </c>
      <c r="M55" s="27"/>
      <c r="N55" s="27">
        <v>15637970</v>
      </c>
    </row>
    <row r="56" spans="1:14" ht="20.25" customHeight="1">
      <c r="A56" s="105" t="s">
        <v>138</v>
      </c>
      <c r="D56" s="88"/>
      <c r="E56" s="88"/>
      <c r="F56" s="116" t="s">
        <v>193</v>
      </c>
      <c r="G56" s="22"/>
      <c r="H56" s="27">
        <v>39568086</v>
      </c>
      <c r="J56" s="27">
        <v>46704288</v>
      </c>
      <c r="K56" s="27"/>
      <c r="L56" s="27">
        <v>38629364</v>
      </c>
      <c r="M56" s="27"/>
      <c r="N56" s="27">
        <v>46704288</v>
      </c>
    </row>
    <row r="57" spans="1:14" ht="20.25" customHeight="1">
      <c r="A57" s="21" t="s">
        <v>61</v>
      </c>
      <c r="F57" s="82">
        <v>21</v>
      </c>
      <c r="G57" s="22"/>
      <c r="H57" s="27">
        <v>8264259</v>
      </c>
      <c r="J57" s="27">
        <v>7529842</v>
      </c>
      <c r="K57" s="27"/>
      <c r="L57" s="27">
        <v>7909262</v>
      </c>
      <c r="M57" s="27"/>
      <c r="N57" s="29">
        <v>7210499</v>
      </c>
    </row>
    <row r="58" spans="1:14" ht="20.25" customHeight="1">
      <c r="A58" s="21" t="s">
        <v>125</v>
      </c>
      <c r="B58" s="21"/>
      <c r="C58" s="24"/>
      <c r="F58" s="82" t="s">
        <v>183</v>
      </c>
      <c r="G58" s="22"/>
      <c r="H58" s="27">
        <v>53247225</v>
      </c>
      <c r="J58" s="27">
        <v>53111094</v>
      </c>
      <c r="K58" s="27"/>
      <c r="L58" s="27">
        <v>53247225</v>
      </c>
      <c r="M58" s="27"/>
      <c r="N58" s="27">
        <v>53111094</v>
      </c>
    </row>
    <row r="59" spans="1:14" ht="20.25" customHeight="1">
      <c r="A59" s="21" t="s">
        <v>130</v>
      </c>
      <c r="B59" s="21"/>
      <c r="C59" s="24"/>
      <c r="F59" s="82"/>
      <c r="G59" s="22"/>
      <c r="H59" s="27">
        <v>1237000</v>
      </c>
      <c r="J59" s="27">
        <v>1237000</v>
      </c>
      <c r="K59" s="27"/>
      <c r="L59" s="27">
        <v>1237000</v>
      </c>
      <c r="M59" s="27"/>
      <c r="N59" s="27">
        <v>1237000</v>
      </c>
    </row>
    <row r="60" spans="1:14" ht="20.25" customHeight="1">
      <c r="A60" s="88" t="s">
        <v>17</v>
      </c>
      <c r="D60" s="24"/>
      <c r="E60" s="88"/>
      <c r="F60" s="82"/>
      <c r="G60" s="22"/>
      <c r="H60" s="76">
        <f>SUM(H55:H59)</f>
        <v>102316570</v>
      </c>
      <c r="J60" s="76">
        <f>SUM(J55:J59)</f>
        <v>124220193</v>
      </c>
      <c r="K60" s="27"/>
      <c r="L60" s="76">
        <f>SUM(L55:L59)</f>
        <v>101022851</v>
      </c>
      <c r="M60" s="27"/>
      <c r="N60" s="76">
        <f>SUM(N55:N59)</f>
        <v>123900851</v>
      </c>
    </row>
    <row r="61" spans="3:14" ht="7.5" customHeight="1">
      <c r="C61" s="88"/>
      <c r="D61" s="88"/>
      <c r="E61" s="88"/>
      <c r="F61" s="111"/>
      <c r="G61" s="38"/>
      <c r="H61" s="26"/>
      <c r="I61" s="38"/>
      <c r="J61" s="26"/>
      <c r="K61" s="27"/>
      <c r="L61" s="27"/>
      <c r="M61" s="27"/>
      <c r="N61" s="27"/>
    </row>
    <row r="62" spans="1:14" ht="20.25" customHeight="1">
      <c r="A62" s="88" t="s">
        <v>18</v>
      </c>
      <c r="D62" s="24"/>
      <c r="E62" s="88"/>
      <c r="F62" s="82"/>
      <c r="G62" s="22"/>
      <c r="H62" s="37">
        <f>+H60+H52</f>
        <v>175198096</v>
      </c>
      <c r="I62" s="27"/>
      <c r="J62" s="37">
        <f>+J60+J52</f>
        <v>203019695</v>
      </c>
      <c r="K62" s="27"/>
      <c r="L62" s="95">
        <f>SUM(L52+L60)</f>
        <v>168725695</v>
      </c>
      <c r="M62" s="27"/>
      <c r="N62" s="95">
        <f>SUM(N52+N60)</f>
        <v>199153708</v>
      </c>
    </row>
    <row r="63" spans="1:14" ht="20.25" customHeight="1">
      <c r="A63" s="88"/>
      <c r="D63" s="24"/>
      <c r="E63" s="88"/>
      <c r="F63" s="82"/>
      <c r="G63" s="22"/>
      <c r="H63" s="28"/>
      <c r="I63" s="27"/>
      <c r="J63" s="28"/>
      <c r="K63" s="27"/>
      <c r="L63" s="28"/>
      <c r="M63" s="27"/>
      <c r="N63" s="28"/>
    </row>
    <row r="64" spans="1:14" ht="20.25" customHeight="1">
      <c r="A64" s="88" t="s">
        <v>19</v>
      </c>
      <c r="D64" s="88"/>
      <c r="F64" s="116"/>
      <c r="G64" s="22"/>
      <c r="H64" s="22"/>
      <c r="J64" s="22"/>
      <c r="K64" s="27"/>
      <c r="L64" s="27"/>
      <c r="M64" s="27"/>
      <c r="N64" s="27"/>
    </row>
    <row r="65" spans="1:14" ht="20.25" customHeight="1">
      <c r="A65" s="21" t="s">
        <v>49</v>
      </c>
      <c r="F65" s="116"/>
      <c r="G65" s="22"/>
      <c r="H65" s="22"/>
      <c r="J65" s="22"/>
      <c r="K65" s="27"/>
      <c r="L65" s="27"/>
      <c r="M65" s="27"/>
      <c r="N65" s="27"/>
    </row>
    <row r="66" spans="1:14" ht="20.25" customHeight="1" thickBot="1">
      <c r="A66" s="21" t="s">
        <v>119</v>
      </c>
      <c r="F66" s="116"/>
      <c r="G66" s="22"/>
      <c r="H66" s="41">
        <v>1122297625</v>
      </c>
      <c r="I66" s="27"/>
      <c r="J66" s="41">
        <v>1122297625</v>
      </c>
      <c r="K66" s="27"/>
      <c r="L66" s="41">
        <v>1122297625</v>
      </c>
      <c r="M66" s="27"/>
      <c r="N66" s="41">
        <v>1122297625</v>
      </c>
    </row>
    <row r="67" spans="1:14" ht="20.25" customHeight="1" thickTop="1">
      <c r="A67" s="21" t="s">
        <v>102</v>
      </c>
      <c r="C67" s="24"/>
      <c r="F67" s="116"/>
      <c r="G67" s="22"/>
      <c r="H67" s="120">
        <v>1122297625</v>
      </c>
      <c r="J67" s="120">
        <v>1122297625</v>
      </c>
      <c r="K67" s="27"/>
      <c r="L67" s="120">
        <v>1122297625</v>
      </c>
      <c r="M67" s="27"/>
      <c r="N67" s="120">
        <v>1122297625</v>
      </c>
    </row>
    <row r="68" spans="1:14" ht="20.25" customHeight="1">
      <c r="A68" s="21" t="s">
        <v>45</v>
      </c>
      <c r="F68" s="82">
        <v>23</v>
      </c>
      <c r="G68" s="22"/>
      <c r="H68" s="120">
        <v>208730146</v>
      </c>
      <c r="J68" s="120">
        <v>208730146</v>
      </c>
      <c r="K68" s="27"/>
      <c r="L68" s="120">
        <v>208730146</v>
      </c>
      <c r="M68" s="27"/>
      <c r="N68" s="120">
        <v>208730146</v>
      </c>
    </row>
    <row r="69" spans="1:14" ht="20.25" customHeight="1">
      <c r="A69" s="21" t="s">
        <v>166</v>
      </c>
      <c r="F69" s="82"/>
      <c r="G69" s="22"/>
      <c r="H69" s="29"/>
      <c r="J69" s="29"/>
      <c r="K69" s="29"/>
      <c r="L69" s="29"/>
      <c r="M69" s="29"/>
      <c r="N69" s="29"/>
    </row>
    <row r="70" spans="1:14" ht="20.25" customHeight="1">
      <c r="A70" s="121" t="s">
        <v>71</v>
      </c>
      <c r="C70" s="24"/>
      <c r="D70" s="121"/>
      <c r="F70" s="82">
        <v>23</v>
      </c>
      <c r="G70" s="22"/>
      <c r="H70" s="29">
        <f>ส่วนของผู้ถือหุ้นงบรวม!J31</f>
        <v>14126359</v>
      </c>
      <c r="J70" s="29">
        <f>+ส่วนของผู้ถือหุ้นงบรวม!J19</f>
        <v>13405411</v>
      </c>
      <c r="K70" s="29"/>
      <c r="L70" s="117">
        <f>+ส่วนของผู้ถือหุ้นงบเฉพาะ!I31</f>
        <v>14126359</v>
      </c>
      <c r="M70" s="29"/>
      <c r="N70" s="117">
        <f>+ส่วนของผู้ถือหุ้นงบเฉพาะ!I19</f>
        <v>13405411</v>
      </c>
    </row>
    <row r="71" spans="1:14" ht="20.25" customHeight="1">
      <c r="A71" s="121" t="s">
        <v>65</v>
      </c>
      <c r="C71" s="24"/>
      <c r="D71" s="121"/>
      <c r="G71" s="22"/>
      <c r="H71" s="29">
        <f>ส่วนของผู้ถือหุ้นงบรวม!L31</f>
        <v>-9682833</v>
      </c>
      <c r="J71" s="29">
        <f>+ส่วนของผู้ถือหุ้นงบรวม!L19</f>
        <v>-15300005</v>
      </c>
      <c r="K71" s="29"/>
      <c r="L71" s="117">
        <f>ส่วนของผู้ถือหุ้นงบเฉพาะ!K31</f>
        <v>22548724</v>
      </c>
      <c r="M71" s="29"/>
      <c r="N71" s="117">
        <f>+ส่วนของผู้ถือหุ้นงบเฉพาะ!K19</f>
        <v>8275518</v>
      </c>
    </row>
    <row r="72" spans="1:14" ht="20.25" customHeight="1">
      <c r="A72" s="21" t="s">
        <v>57</v>
      </c>
      <c r="F72" s="82"/>
      <c r="G72" s="22"/>
      <c r="H72" s="29">
        <f>ส่วนของผู้ถือหุ้นงบรวม!N31</f>
        <v>-2441862</v>
      </c>
      <c r="I72" s="29"/>
      <c r="J72" s="29">
        <f>ส่วนของผู้ถือหุ้นงบรวม!N19</f>
        <v>-4624835</v>
      </c>
      <c r="K72" s="29"/>
      <c r="L72" s="117">
        <f>ส่วนของผู้ถือหุ้นงบเฉพาะ!M31</f>
        <v>-2441862</v>
      </c>
      <c r="M72" s="29"/>
      <c r="N72" s="117">
        <f>+ส่วนของผู้ถือหุ้นงบเฉพาะ!M19</f>
        <v>-4624835</v>
      </c>
    </row>
    <row r="73" spans="1:14" ht="20.25" customHeight="1">
      <c r="A73" s="88" t="s">
        <v>50</v>
      </c>
      <c r="D73" s="24"/>
      <c r="E73" s="88"/>
      <c r="F73" s="82"/>
      <c r="G73" s="22"/>
      <c r="H73" s="77">
        <f>SUM(H67:H72)</f>
        <v>1333029435</v>
      </c>
      <c r="J73" s="77">
        <f>SUM(J67:J72)</f>
        <v>1324508342</v>
      </c>
      <c r="K73" s="27"/>
      <c r="L73" s="77">
        <f>SUM(L67:L72)</f>
        <v>1365260992</v>
      </c>
      <c r="M73" s="27"/>
      <c r="N73" s="77">
        <f>SUM(N67:N72)</f>
        <v>1348083865</v>
      </c>
    </row>
    <row r="74" spans="6:14" ht="7.5" customHeight="1">
      <c r="F74" s="82"/>
      <c r="G74" s="22"/>
      <c r="H74" s="22"/>
      <c r="J74" s="22"/>
      <c r="K74" s="27"/>
      <c r="L74" s="27"/>
      <c r="M74" s="27"/>
      <c r="N74" s="27"/>
    </row>
    <row r="75" spans="1:14" ht="21" customHeight="1">
      <c r="A75" s="21" t="s">
        <v>68</v>
      </c>
      <c r="D75" s="88"/>
      <c r="E75" s="88"/>
      <c r="F75" s="82"/>
      <c r="G75" s="22"/>
      <c r="H75" s="78">
        <v>340</v>
      </c>
      <c r="I75" s="27"/>
      <c r="J75" s="78">
        <v>340</v>
      </c>
      <c r="K75" s="27"/>
      <c r="L75" s="78" t="s">
        <v>40</v>
      </c>
      <c r="M75" s="27"/>
      <c r="N75" s="78" t="s">
        <v>40</v>
      </c>
    </row>
    <row r="76" spans="6:14" ht="7.5" customHeight="1">
      <c r="F76" s="82"/>
      <c r="G76" s="22"/>
      <c r="H76" s="22"/>
      <c r="J76" s="22"/>
      <c r="K76" s="27"/>
      <c r="L76" s="22"/>
      <c r="M76" s="27"/>
      <c r="N76" s="22"/>
    </row>
    <row r="77" spans="1:14" ht="21" customHeight="1">
      <c r="A77" s="88" t="s">
        <v>37</v>
      </c>
      <c r="D77" s="24"/>
      <c r="E77" s="88"/>
      <c r="F77" s="82"/>
      <c r="G77" s="22"/>
      <c r="H77" s="37">
        <f>SUM(H73:H75)</f>
        <v>1333029775</v>
      </c>
      <c r="J77" s="37">
        <f>SUM(J73:J75)</f>
        <v>1324508682</v>
      </c>
      <c r="K77" s="27"/>
      <c r="L77" s="37">
        <f>SUM(L73:L75)</f>
        <v>1365260992</v>
      </c>
      <c r="M77" s="27"/>
      <c r="N77" s="37">
        <f>SUM(N73:N75)</f>
        <v>1348083865</v>
      </c>
    </row>
    <row r="78" spans="6:14" ht="21" customHeight="1">
      <c r="F78" s="82"/>
      <c r="G78" s="22"/>
      <c r="H78" s="36"/>
      <c r="J78" s="36"/>
      <c r="K78" s="27"/>
      <c r="L78" s="36"/>
      <c r="M78" s="27"/>
      <c r="N78" s="36"/>
    </row>
    <row r="79" spans="1:14" ht="21" customHeight="1" thickBot="1">
      <c r="A79" s="88" t="s">
        <v>20</v>
      </c>
      <c r="D79" s="88"/>
      <c r="E79" s="24"/>
      <c r="F79" s="82"/>
      <c r="G79" s="22"/>
      <c r="H79" s="31">
        <f>+H77+H62</f>
        <v>1508227871</v>
      </c>
      <c r="J79" s="31">
        <f>+J77+J62</f>
        <v>1527528377</v>
      </c>
      <c r="K79" s="27"/>
      <c r="L79" s="31">
        <f>+L77+L62</f>
        <v>1533986687</v>
      </c>
      <c r="M79" s="27"/>
      <c r="N79" s="31">
        <f>+N77+N62</f>
        <v>1547237573</v>
      </c>
    </row>
    <row r="80" spans="1:14" ht="21" customHeight="1" thickTop="1">
      <c r="A80" s="88"/>
      <c r="D80" s="88"/>
      <c r="E80" s="24"/>
      <c r="F80" s="82"/>
      <c r="G80" s="22"/>
      <c r="H80" s="27"/>
      <c r="J80" s="27"/>
      <c r="K80" s="27"/>
      <c r="L80" s="27"/>
      <c r="M80" s="27"/>
      <c r="N80" s="27"/>
    </row>
    <row r="81" spans="1:14" ht="21" customHeight="1">
      <c r="A81" s="88"/>
      <c r="D81" s="88"/>
      <c r="E81" s="24"/>
      <c r="F81" s="82"/>
      <c r="G81" s="22"/>
      <c r="H81" s="185">
        <f>H37-H79</f>
        <v>0</v>
      </c>
      <c r="I81" s="186"/>
      <c r="J81" s="185">
        <f>J37-J79</f>
        <v>0</v>
      </c>
      <c r="K81" s="185"/>
      <c r="L81" s="185">
        <f>L37-L79</f>
        <v>0</v>
      </c>
      <c r="M81" s="185"/>
      <c r="N81" s="185">
        <f>N37-N79</f>
        <v>0</v>
      </c>
    </row>
    <row r="82" spans="1:14" ht="21" customHeight="1">
      <c r="A82" s="88"/>
      <c r="D82" s="88"/>
      <c r="E82" s="24"/>
      <c r="F82" s="82"/>
      <c r="G82" s="22"/>
      <c r="H82" s="159"/>
      <c r="I82" s="164"/>
      <c r="J82" s="159"/>
      <c r="K82" s="36"/>
      <c r="L82" s="36"/>
      <c r="M82" s="36"/>
      <c r="N82" s="159"/>
    </row>
    <row r="83" spans="1:14" ht="21" customHeight="1">
      <c r="A83" s="88"/>
      <c r="D83" s="88"/>
      <c r="E83" s="24"/>
      <c r="F83" s="82"/>
      <c r="G83" s="22"/>
      <c r="H83" s="36"/>
      <c r="I83" s="164"/>
      <c r="J83" s="36"/>
      <c r="K83" s="36"/>
      <c r="L83" s="36"/>
      <c r="M83" s="36"/>
      <c r="N83" s="36"/>
    </row>
    <row r="84" spans="1:14" ht="21" customHeight="1">
      <c r="A84" s="88"/>
      <c r="D84" s="88"/>
      <c r="E84" s="24"/>
      <c r="F84" s="82"/>
      <c r="G84" s="22"/>
      <c r="H84" s="36"/>
      <c r="I84" s="164"/>
      <c r="J84" s="36"/>
      <c r="K84" s="36"/>
      <c r="L84" s="36"/>
      <c r="M84" s="36"/>
      <c r="N84" s="36"/>
    </row>
    <row r="85" spans="1:14" ht="21" customHeight="1">
      <c r="A85" s="88"/>
      <c r="D85" s="88"/>
      <c r="E85" s="24"/>
      <c r="F85" s="82"/>
      <c r="G85" s="22"/>
      <c r="H85" s="27"/>
      <c r="J85" s="27"/>
      <c r="K85" s="27"/>
      <c r="L85" s="27"/>
      <c r="M85" s="27"/>
      <c r="N85" s="27"/>
    </row>
    <row r="86" spans="1:14" ht="21" customHeight="1">
      <c r="A86" s="88"/>
      <c r="D86" s="88"/>
      <c r="E86" s="24"/>
      <c r="F86" s="82"/>
      <c r="G86" s="22"/>
      <c r="H86" s="27"/>
      <c r="J86" s="27"/>
      <c r="K86" s="27"/>
      <c r="L86" s="27"/>
      <c r="M86" s="27"/>
      <c r="N86" s="27"/>
    </row>
    <row r="87" spans="1:14" ht="21" customHeight="1">
      <c r="A87" s="88"/>
      <c r="D87" s="88"/>
      <c r="E87" s="24"/>
      <c r="F87" s="82"/>
      <c r="G87" s="22"/>
      <c r="H87" s="27"/>
      <c r="J87" s="27"/>
      <c r="K87" s="27"/>
      <c r="L87" s="27"/>
      <c r="M87" s="27"/>
      <c r="N87" s="27"/>
    </row>
    <row r="88" spans="1:14" ht="21" customHeight="1">
      <c r="A88" s="88"/>
      <c r="D88" s="88"/>
      <c r="E88" s="24"/>
      <c r="F88" s="82"/>
      <c r="G88" s="22"/>
      <c r="H88" s="27"/>
      <c r="J88" s="27"/>
      <c r="K88" s="27"/>
      <c r="L88" s="27"/>
      <c r="M88" s="27"/>
      <c r="N88" s="27"/>
    </row>
    <row r="89" spans="4:14" ht="22.5" customHeight="1">
      <c r="D89" s="88"/>
      <c r="E89" s="24"/>
      <c r="F89" s="82"/>
      <c r="G89" s="22"/>
      <c r="H89" s="27"/>
      <c r="J89" s="27"/>
      <c r="K89" s="27"/>
      <c r="L89" s="27"/>
      <c r="M89" s="27"/>
      <c r="N89" s="27"/>
    </row>
    <row r="90" spans="4:14" ht="22.5" customHeight="1">
      <c r="D90" s="88"/>
      <c r="E90" s="24"/>
      <c r="F90" s="82"/>
      <c r="G90" s="22"/>
      <c r="H90" s="27"/>
      <c r="J90" s="27"/>
      <c r="K90" s="27"/>
      <c r="L90" s="27"/>
      <c r="M90" s="27"/>
      <c r="N90" s="27"/>
    </row>
    <row r="91" spans="10:14" ht="21.75" customHeight="1">
      <c r="J91" s="27"/>
      <c r="K91" s="27"/>
      <c r="L91" s="27"/>
      <c r="M91" s="27"/>
      <c r="N91" s="27"/>
    </row>
    <row r="92" spans="1:14" ht="21.75" customHeight="1">
      <c r="A92" s="21"/>
      <c r="J92" s="27"/>
      <c r="K92" s="27"/>
      <c r="L92" s="27"/>
      <c r="M92" s="27"/>
      <c r="N92" s="27"/>
    </row>
    <row r="94" spans="1:14" ht="3" customHeight="1">
      <c r="A94" s="21"/>
      <c r="J94" s="27"/>
      <c r="K94" s="27"/>
      <c r="L94" s="27"/>
      <c r="M94" s="27"/>
      <c r="N94" s="27"/>
    </row>
  </sheetData>
  <sheetProtection/>
  <mergeCells count="6">
    <mergeCell ref="H6:N6"/>
    <mergeCell ref="H7:J7"/>
    <mergeCell ref="L7:N7"/>
    <mergeCell ref="H44:N44"/>
    <mergeCell ref="H45:J45"/>
    <mergeCell ref="L45:N45"/>
  </mergeCells>
  <printOptions/>
  <pageMargins left="0.7086614173228347" right="0.11811023622047245" top="0.7874015748031497" bottom="0.5905511811023623" header="0.3937007874015748" footer="0.3937007874015748"/>
  <pageSetup firstPageNumber="7" useFirstPageNumber="1" fitToHeight="3" horizontalDpi="600" verticalDpi="6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90" zoomScaleNormal="90" zoomScaleSheetLayoutView="90" zoomScalePageLayoutView="0" workbookViewId="0" topLeftCell="A40">
      <selection activeCell="G21" sqref="G21"/>
    </sheetView>
  </sheetViews>
  <sheetFormatPr defaultColWidth="6.140625" defaultRowHeight="21.75"/>
  <cols>
    <col min="1" max="1" width="2.421875" style="3" customWidth="1"/>
    <col min="2" max="2" width="2.7109375" style="3" customWidth="1"/>
    <col min="3" max="3" width="2.140625" style="3" customWidth="1"/>
    <col min="4" max="4" width="72.421875" style="3" customWidth="1"/>
    <col min="5" max="5" width="11.421875" style="4" customWidth="1"/>
    <col min="6" max="6" width="1.1484375" style="3" customWidth="1"/>
    <col min="7" max="7" width="16.421875" style="4" customWidth="1"/>
    <col min="8" max="8" width="1.1484375" style="3" customWidth="1"/>
    <col min="9" max="9" width="16.421875" style="4" customWidth="1"/>
    <col min="10" max="10" width="1.1484375" style="3" customWidth="1"/>
    <col min="11" max="11" width="16.421875" style="4" customWidth="1"/>
    <col min="12" max="12" width="1.1484375" style="4" customWidth="1"/>
    <col min="13" max="13" width="16.421875" style="4" customWidth="1"/>
    <col min="14" max="14" width="6.140625" style="3" customWidth="1"/>
    <col min="15" max="16" width="9.8515625" style="3" bestFit="1" customWidth="1"/>
    <col min="17" max="16384" width="6.140625" style="3" customWidth="1"/>
  </cols>
  <sheetData>
    <row r="1" spans="1:13" s="17" customFormat="1" ht="21" customHeight="1">
      <c r="A1" s="20" t="s">
        <v>0</v>
      </c>
      <c r="B1" s="20"/>
      <c r="C1" s="20"/>
      <c r="D1" s="20"/>
      <c r="E1" s="66"/>
      <c r="F1" s="20"/>
      <c r="G1" s="66"/>
      <c r="H1" s="20"/>
      <c r="I1" s="40"/>
      <c r="K1" s="40"/>
      <c r="L1" s="40"/>
      <c r="M1" s="40"/>
    </row>
    <row r="2" spans="1:13" s="17" customFormat="1" ht="21" customHeight="1">
      <c r="A2" s="20" t="s">
        <v>53</v>
      </c>
      <c r="B2" s="20"/>
      <c r="C2" s="20"/>
      <c r="D2" s="20"/>
      <c r="E2" s="66"/>
      <c r="F2" s="20"/>
      <c r="G2" s="66"/>
      <c r="H2" s="20"/>
      <c r="I2" s="40"/>
      <c r="K2" s="40"/>
      <c r="L2" s="40"/>
      <c r="M2" s="53"/>
    </row>
    <row r="3" spans="1:13" s="17" customFormat="1" ht="21" customHeight="1">
      <c r="A3" s="20" t="s">
        <v>154</v>
      </c>
      <c r="B3" s="20"/>
      <c r="C3" s="20"/>
      <c r="D3" s="20"/>
      <c r="E3" s="20"/>
      <c r="F3" s="20"/>
      <c r="G3" s="66"/>
      <c r="H3" s="20"/>
      <c r="I3" s="66"/>
      <c r="J3" s="20"/>
      <c r="K3" s="66"/>
      <c r="L3" s="20"/>
      <c r="M3" s="40"/>
    </row>
    <row r="4" spans="1:13" s="17" customFormat="1" ht="7.5" customHeight="1">
      <c r="A4" s="42"/>
      <c r="B4" s="20"/>
      <c r="C4" s="20"/>
      <c r="D4" s="20"/>
      <c r="E4" s="66"/>
      <c r="F4" s="20"/>
      <c r="G4" s="66"/>
      <c r="H4" s="20"/>
      <c r="I4" s="40"/>
      <c r="K4" s="40"/>
      <c r="L4" s="40"/>
      <c r="M4" s="40"/>
    </row>
    <row r="5" spans="5:13" ht="19.5" customHeight="1">
      <c r="E5" s="2"/>
      <c r="G5" s="202" t="s">
        <v>77</v>
      </c>
      <c r="H5" s="202"/>
      <c r="I5" s="202"/>
      <c r="J5" s="202"/>
      <c r="K5" s="202"/>
      <c r="L5" s="202"/>
      <c r="M5" s="202"/>
    </row>
    <row r="6" spans="5:13" ht="19.5" customHeight="1">
      <c r="E6" s="2"/>
      <c r="G6" s="203" t="s">
        <v>1</v>
      </c>
      <c r="H6" s="203"/>
      <c r="I6" s="203"/>
      <c r="J6" s="6"/>
      <c r="K6" s="201" t="s">
        <v>66</v>
      </c>
      <c r="L6" s="201"/>
      <c r="M6" s="201"/>
    </row>
    <row r="7" spans="5:13" ht="19.5" customHeight="1">
      <c r="E7" s="65" t="s">
        <v>2</v>
      </c>
      <c r="G7" s="91">
        <v>2564</v>
      </c>
      <c r="H7" s="5"/>
      <c r="I7" s="91">
        <v>2563</v>
      </c>
      <c r="J7" s="6"/>
      <c r="K7" s="91">
        <v>2564</v>
      </c>
      <c r="L7" s="5"/>
      <c r="M7" s="91">
        <v>2563</v>
      </c>
    </row>
    <row r="8" spans="1:14" ht="20.25" customHeight="1">
      <c r="A8" s="7" t="s">
        <v>3</v>
      </c>
      <c r="E8" s="43"/>
      <c r="G8" s="10"/>
      <c r="H8" s="9"/>
      <c r="I8" s="10"/>
      <c r="J8" s="9"/>
      <c r="K8" s="10"/>
      <c r="L8" s="10"/>
      <c r="M8" s="10"/>
      <c r="N8" s="9"/>
    </row>
    <row r="9" spans="1:14" s="124" customFormat="1" ht="20.25" customHeight="1">
      <c r="A9" s="4" t="s">
        <v>115</v>
      </c>
      <c r="B9" s="4"/>
      <c r="C9" s="4"/>
      <c r="D9" s="4"/>
      <c r="E9" s="43">
        <v>28</v>
      </c>
      <c r="F9" s="4"/>
      <c r="G9" s="10">
        <v>201341586</v>
      </c>
      <c r="H9" s="10"/>
      <c r="I9" s="10">
        <v>206453149</v>
      </c>
      <c r="J9" s="10"/>
      <c r="K9" s="10">
        <v>201341586</v>
      </c>
      <c r="L9" s="125"/>
      <c r="M9" s="10">
        <v>206453150</v>
      </c>
      <c r="N9" s="125"/>
    </row>
    <row r="10" spans="1:14" s="124" customFormat="1" ht="20.25" customHeight="1">
      <c r="A10" s="4" t="s">
        <v>25</v>
      </c>
      <c r="B10" s="4"/>
      <c r="C10" s="4"/>
      <c r="D10" s="4"/>
      <c r="E10" s="43"/>
      <c r="F10" s="4"/>
      <c r="G10" s="32" t="s">
        <v>40</v>
      </c>
      <c r="H10" s="10"/>
      <c r="I10" s="10">
        <v>36667660</v>
      </c>
      <c r="J10" s="10"/>
      <c r="K10" s="130" t="s">
        <v>40</v>
      </c>
      <c r="L10" s="125"/>
      <c r="M10" s="127">
        <v>6932350</v>
      </c>
      <c r="N10" s="125"/>
    </row>
    <row r="11" spans="1:14" s="124" customFormat="1" ht="21" customHeight="1">
      <c r="A11" s="4" t="s">
        <v>132</v>
      </c>
      <c r="B11" s="4"/>
      <c r="C11" s="4"/>
      <c r="D11" s="4"/>
      <c r="E11" s="43"/>
      <c r="F11" s="4"/>
      <c r="G11" s="10">
        <v>9041543</v>
      </c>
      <c r="H11" s="10"/>
      <c r="I11" s="10">
        <v>13679673</v>
      </c>
      <c r="J11" s="10"/>
      <c r="K11" s="32" t="s">
        <v>40</v>
      </c>
      <c r="L11" s="125"/>
      <c r="M11" s="10">
        <v>12370000</v>
      </c>
      <c r="N11" s="125"/>
    </row>
    <row r="12" spans="1:14" ht="20.25" customHeight="1">
      <c r="A12" s="3" t="s">
        <v>4</v>
      </c>
      <c r="D12" s="4"/>
      <c r="E12" s="43">
        <v>24</v>
      </c>
      <c r="F12" s="4"/>
      <c r="G12" s="10">
        <v>32328879</v>
      </c>
      <c r="H12" s="10"/>
      <c r="I12" s="10">
        <v>31051148</v>
      </c>
      <c r="J12" s="10"/>
      <c r="K12" s="10">
        <v>12571497</v>
      </c>
      <c r="L12" s="10"/>
      <c r="M12" s="10">
        <v>14582865</v>
      </c>
      <c r="N12" s="9"/>
    </row>
    <row r="13" spans="1:14" ht="20.25" customHeight="1">
      <c r="A13" s="7" t="s">
        <v>5</v>
      </c>
      <c r="D13" s="4"/>
      <c r="E13" s="2"/>
      <c r="F13" s="4"/>
      <c r="G13" s="128">
        <f>SUM(G9:G12)</f>
        <v>242712008</v>
      </c>
      <c r="H13" s="10"/>
      <c r="I13" s="128">
        <f>SUM(I9:I12)</f>
        <v>287851630</v>
      </c>
      <c r="J13" s="10"/>
      <c r="K13" s="128">
        <f>SUM(K9:K12)</f>
        <v>213913083</v>
      </c>
      <c r="L13" s="10"/>
      <c r="M13" s="128">
        <f>SUM(M9:M12)</f>
        <v>240338365</v>
      </c>
      <c r="N13" s="9"/>
    </row>
    <row r="14" spans="4:14" ht="7.5" customHeight="1">
      <c r="D14" s="4"/>
      <c r="E14" s="2"/>
      <c r="F14" s="4"/>
      <c r="G14" s="10"/>
      <c r="H14" s="10"/>
      <c r="I14" s="10"/>
      <c r="J14" s="10"/>
      <c r="K14" s="10"/>
      <c r="L14" s="10"/>
      <c r="M14" s="10"/>
      <c r="N14" s="9"/>
    </row>
    <row r="15" spans="1:14" ht="20.25" customHeight="1">
      <c r="A15" s="7" t="s">
        <v>22</v>
      </c>
      <c r="D15" s="4"/>
      <c r="E15" s="43">
        <v>25</v>
      </c>
      <c r="F15" s="4"/>
      <c r="G15" s="10"/>
      <c r="H15" s="10"/>
      <c r="I15" s="10"/>
      <c r="J15" s="10"/>
      <c r="K15" s="10"/>
      <c r="L15" s="10"/>
      <c r="M15" s="10"/>
      <c r="N15" s="9"/>
    </row>
    <row r="16" spans="1:14" s="4" customFormat="1" ht="20.25" customHeight="1">
      <c r="A16" s="4" t="s">
        <v>144</v>
      </c>
      <c r="G16" s="10">
        <v>131022378</v>
      </c>
      <c r="H16" s="10"/>
      <c r="I16" s="10">
        <v>156219695</v>
      </c>
      <c r="J16" s="10"/>
      <c r="K16" s="10">
        <v>131262377</v>
      </c>
      <c r="L16" s="10"/>
      <c r="M16" s="10">
        <v>156219695</v>
      </c>
      <c r="N16" s="10"/>
    </row>
    <row r="17" spans="1:14" s="4" customFormat="1" ht="20.25" customHeight="1">
      <c r="A17" s="4" t="s">
        <v>26</v>
      </c>
      <c r="E17" s="126"/>
      <c r="G17" s="92" t="s">
        <v>40</v>
      </c>
      <c r="H17" s="10"/>
      <c r="I17" s="34">
        <v>31560643</v>
      </c>
      <c r="J17" s="10"/>
      <c r="K17" s="32" t="s">
        <v>40</v>
      </c>
      <c r="L17" s="10"/>
      <c r="M17" s="10">
        <v>5262438</v>
      </c>
      <c r="N17" s="10"/>
    </row>
    <row r="18" spans="1:14" s="4" customFormat="1" ht="21" customHeight="1">
      <c r="A18" s="4" t="s">
        <v>133</v>
      </c>
      <c r="E18" s="43"/>
      <c r="G18" s="34">
        <v>18493030</v>
      </c>
      <c r="H18" s="10"/>
      <c r="I18" s="34">
        <v>20925734</v>
      </c>
      <c r="J18" s="10"/>
      <c r="K18" s="32" t="s">
        <v>40</v>
      </c>
      <c r="L18" s="10"/>
      <c r="M18" s="10">
        <v>11042967</v>
      </c>
      <c r="N18" s="10"/>
    </row>
    <row r="19" spans="1:14" ht="20.25" customHeight="1">
      <c r="A19" s="3" t="s">
        <v>51</v>
      </c>
      <c r="D19" s="4"/>
      <c r="E19" s="43"/>
      <c r="F19" s="4"/>
      <c r="G19" s="34">
        <v>3533499</v>
      </c>
      <c r="H19" s="10"/>
      <c r="I19" s="34">
        <v>6100412</v>
      </c>
      <c r="J19" s="10"/>
      <c r="K19" s="10">
        <v>3270166</v>
      </c>
      <c r="L19" s="10"/>
      <c r="M19" s="10">
        <v>4727085</v>
      </c>
      <c r="N19" s="9"/>
    </row>
    <row r="20" spans="1:16" ht="20.25" customHeight="1">
      <c r="A20" s="3" t="s">
        <v>47</v>
      </c>
      <c r="D20" s="4"/>
      <c r="E20" s="43"/>
      <c r="F20" s="4"/>
      <c r="G20" s="34">
        <v>73841701</v>
      </c>
      <c r="H20" s="10"/>
      <c r="I20" s="34">
        <v>88493174</v>
      </c>
      <c r="J20" s="10"/>
      <c r="K20" s="35">
        <v>55138358</v>
      </c>
      <c r="L20" s="10"/>
      <c r="M20" s="35">
        <v>70390922</v>
      </c>
      <c r="N20" s="9"/>
      <c r="O20" s="163"/>
      <c r="P20" s="163"/>
    </row>
    <row r="21" spans="1:14" s="4" customFormat="1" ht="20.25" customHeight="1">
      <c r="A21" s="4" t="s">
        <v>145</v>
      </c>
      <c r="E21" s="43">
        <v>12</v>
      </c>
      <c r="G21" s="92" t="s">
        <v>40</v>
      </c>
      <c r="H21" s="10"/>
      <c r="I21" s="92" t="s">
        <v>40</v>
      </c>
      <c r="J21" s="10"/>
      <c r="K21" s="92">
        <v>1400000</v>
      </c>
      <c r="L21" s="10"/>
      <c r="M21" s="92">
        <v>13199970</v>
      </c>
      <c r="N21" s="10"/>
    </row>
    <row r="22" spans="1:16" ht="20.25" customHeight="1">
      <c r="A22" s="3" t="s">
        <v>146</v>
      </c>
      <c r="D22" s="4"/>
      <c r="E22" s="43">
        <v>15</v>
      </c>
      <c r="F22" s="4"/>
      <c r="G22" s="34">
        <v>4327826</v>
      </c>
      <c r="H22" s="10"/>
      <c r="I22" s="34">
        <v>19945643</v>
      </c>
      <c r="J22" s="10"/>
      <c r="K22" s="35">
        <v>4327826</v>
      </c>
      <c r="L22" s="10"/>
      <c r="M22" s="35">
        <v>18125643</v>
      </c>
      <c r="N22" s="9"/>
      <c r="O22" s="163"/>
      <c r="P22" s="163"/>
    </row>
    <row r="23" spans="1:14" ht="20.25" customHeight="1">
      <c r="A23" s="7" t="s">
        <v>23</v>
      </c>
      <c r="D23" s="4"/>
      <c r="E23" s="43"/>
      <c r="F23" s="4"/>
      <c r="G23" s="128">
        <f>SUM(G16:G22)</f>
        <v>231218434</v>
      </c>
      <c r="H23" s="10"/>
      <c r="I23" s="128">
        <f>SUM(I16:I22)</f>
        <v>323245301</v>
      </c>
      <c r="J23" s="10"/>
      <c r="K23" s="128">
        <f>SUM(K16:K22)</f>
        <v>195398727</v>
      </c>
      <c r="L23" s="10"/>
      <c r="M23" s="128">
        <f>SUM(M16:M22)</f>
        <v>278968720</v>
      </c>
      <c r="N23" s="9"/>
    </row>
    <row r="24" spans="4:14" ht="6" customHeight="1">
      <c r="D24" s="4"/>
      <c r="E24" s="43"/>
      <c r="F24" s="4"/>
      <c r="G24" s="174"/>
      <c r="H24" s="10"/>
      <c r="I24" s="174"/>
      <c r="J24" s="10"/>
      <c r="K24" s="174"/>
      <c r="L24" s="10"/>
      <c r="M24" s="174"/>
      <c r="N24" s="9"/>
    </row>
    <row r="25" spans="1:14" ht="20.25" customHeight="1">
      <c r="A25" s="7" t="s">
        <v>167</v>
      </c>
      <c r="D25" s="4"/>
      <c r="E25" s="43"/>
      <c r="F25" s="4"/>
      <c r="G25" s="130">
        <f>+G13-G23</f>
        <v>11493574</v>
      </c>
      <c r="H25" s="10"/>
      <c r="I25" s="130">
        <f>+I13-I23</f>
        <v>-35393671</v>
      </c>
      <c r="J25" s="10"/>
      <c r="K25" s="130">
        <f>+K13-K23</f>
        <v>18514356</v>
      </c>
      <c r="L25" s="5"/>
      <c r="M25" s="130">
        <f>+M13-M23</f>
        <v>-38630355</v>
      </c>
      <c r="N25" s="9"/>
    </row>
    <row r="26" spans="1:14" s="4" customFormat="1" ht="20.25" customHeight="1">
      <c r="A26" s="4" t="s">
        <v>48</v>
      </c>
      <c r="E26" s="43"/>
      <c r="G26" s="127">
        <v>-4208393</v>
      </c>
      <c r="H26" s="10"/>
      <c r="I26" s="127">
        <v>-5792549</v>
      </c>
      <c r="J26" s="10"/>
      <c r="K26" s="130">
        <v>-4176160</v>
      </c>
      <c r="L26" s="10"/>
      <c r="M26" s="130">
        <v>-5787279</v>
      </c>
      <c r="N26" s="10"/>
    </row>
    <row r="27" spans="1:14" ht="20.25" customHeight="1">
      <c r="A27" s="4" t="s">
        <v>103</v>
      </c>
      <c r="D27" s="4"/>
      <c r="E27" s="43">
        <v>12</v>
      </c>
      <c r="F27" s="4"/>
      <c r="G27" s="129">
        <v>-1358054</v>
      </c>
      <c r="H27" s="10"/>
      <c r="I27" s="129">
        <v>-4849851</v>
      </c>
      <c r="J27" s="10"/>
      <c r="K27" s="165" t="s">
        <v>40</v>
      </c>
      <c r="L27" s="32"/>
      <c r="M27" s="165" t="s">
        <v>40</v>
      </c>
      <c r="N27" s="9"/>
    </row>
    <row r="28" spans="1:14" ht="20.25" customHeight="1">
      <c r="A28" s="7" t="s">
        <v>168</v>
      </c>
      <c r="D28" s="4"/>
      <c r="E28" s="43"/>
      <c r="F28" s="4"/>
      <c r="G28" s="81">
        <f>SUM(G25:G27)</f>
        <v>5927127</v>
      </c>
      <c r="I28" s="81">
        <f>SUM(I25:I27)</f>
        <v>-46036071</v>
      </c>
      <c r="K28" s="81">
        <f>SUM(K25:K27)</f>
        <v>14338196</v>
      </c>
      <c r="L28" s="10"/>
      <c r="M28" s="81">
        <f>SUM(M25:M27)</f>
        <v>-44417634</v>
      </c>
      <c r="N28" s="9"/>
    </row>
    <row r="29" spans="1:14" ht="20.25" customHeight="1">
      <c r="A29" s="3" t="s">
        <v>122</v>
      </c>
      <c r="D29" s="4"/>
      <c r="E29" s="43">
        <v>26</v>
      </c>
      <c r="F29" s="4"/>
      <c r="G29" s="59">
        <v>-164207</v>
      </c>
      <c r="H29" s="10"/>
      <c r="I29" s="59">
        <v>-1711884</v>
      </c>
      <c r="J29" s="10"/>
      <c r="K29" s="129">
        <v>80758</v>
      </c>
      <c r="L29" s="10"/>
      <c r="M29" s="129">
        <v>-1918219</v>
      </c>
      <c r="N29" s="9"/>
    </row>
    <row r="30" spans="1:14" ht="20.25" customHeight="1">
      <c r="A30" s="8" t="s">
        <v>169</v>
      </c>
      <c r="D30" s="4"/>
      <c r="E30" s="2"/>
      <c r="F30" s="4"/>
      <c r="G30" s="129">
        <f>SUM(G28:G29)</f>
        <v>5762920</v>
      </c>
      <c r="H30" s="130"/>
      <c r="I30" s="129">
        <f>SUM(I28:I29)</f>
        <v>-47747955</v>
      </c>
      <c r="J30" s="130"/>
      <c r="K30" s="129">
        <f>SUM(K28:K29)</f>
        <v>14418954</v>
      </c>
      <c r="L30" s="130"/>
      <c r="M30" s="129">
        <f>SUM(M28:M29)</f>
        <v>-46335853</v>
      </c>
      <c r="N30" s="131"/>
    </row>
    <row r="31" spans="1:14" ht="6" customHeight="1">
      <c r="A31" s="7"/>
      <c r="D31" s="4"/>
      <c r="E31" s="2"/>
      <c r="F31" s="4"/>
      <c r="G31" s="130"/>
      <c r="H31" s="130"/>
      <c r="I31" s="130"/>
      <c r="J31" s="130"/>
      <c r="K31" s="130"/>
      <c r="L31" s="130"/>
      <c r="M31" s="130"/>
      <c r="N31" s="131"/>
    </row>
    <row r="32" spans="1:14" s="4" customFormat="1" ht="20.25" customHeight="1">
      <c r="A32" s="38" t="s">
        <v>139</v>
      </c>
      <c r="B32" s="24"/>
      <c r="C32" s="24"/>
      <c r="E32" s="2"/>
      <c r="G32" s="130"/>
      <c r="H32" s="130"/>
      <c r="I32" s="130"/>
      <c r="J32" s="130"/>
      <c r="K32" s="130"/>
      <c r="L32" s="130"/>
      <c r="N32" s="130"/>
    </row>
    <row r="33" spans="1:14" s="4" customFormat="1" ht="20.25" customHeight="1">
      <c r="A33" s="38" t="s">
        <v>147</v>
      </c>
      <c r="B33" s="24"/>
      <c r="C33" s="24"/>
      <c r="E33" s="2"/>
      <c r="G33" s="130"/>
      <c r="H33" s="130"/>
      <c r="I33" s="122"/>
      <c r="J33" s="130"/>
      <c r="K33" s="130"/>
      <c r="L33" s="130"/>
      <c r="M33" s="122"/>
      <c r="N33" s="130"/>
    </row>
    <row r="34" spans="1:14" s="4" customFormat="1" ht="20.25" customHeight="1">
      <c r="A34" s="24"/>
      <c r="B34" s="2" t="s">
        <v>105</v>
      </c>
      <c r="C34" s="24" t="s">
        <v>151</v>
      </c>
      <c r="E34" s="2"/>
      <c r="G34" s="130"/>
      <c r="H34" s="130"/>
      <c r="J34" s="130"/>
      <c r="K34" s="130"/>
      <c r="L34" s="130"/>
      <c r="N34" s="130"/>
    </row>
    <row r="35" spans="1:14" s="4" customFormat="1" ht="20.25" customHeight="1">
      <c r="A35" s="24"/>
      <c r="B35" s="123"/>
      <c r="C35" s="24" t="s">
        <v>148</v>
      </c>
      <c r="E35" s="43">
        <v>16</v>
      </c>
      <c r="G35" s="130">
        <v>2758173</v>
      </c>
      <c r="H35" s="130"/>
      <c r="I35" s="130">
        <v>685857</v>
      </c>
      <c r="J35" s="130"/>
      <c r="K35" s="130">
        <v>2758173</v>
      </c>
      <c r="L35" s="130"/>
      <c r="M35" s="130">
        <v>685857</v>
      </c>
      <c r="N35" s="130"/>
    </row>
    <row r="36" spans="1:14" s="4" customFormat="1" ht="20.25" customHeight="1">
      <c r="A36" s="24"/>
      <c r="B36" s="2" t="s">
        <v>105</v>
      </c>
      <c r="C36" s="24" t="s">
        <v>106</v>
      </c>
      <c r="E36" s="2"/>
      <c r="G36" s="130"/>
      <c r="H36" s="130"/>
      <c r="I36" s="130"/>
      <c r="J36" s="130"/>
      <c r="K36" s="130"/>
      <c r="L36" s="130"/>
      <c r="M36" s="130"/>
      <c r="N36" s="130"/>
    </row>
    <row r="37" spans="1:14" s="4" customFormat="1" ht="20.25" customHeight="1">
      <c r="A37" s="24"/>
      <c r="B37" s="123"/>
      <c r="C37" s="24" t="s">
        <v>104</v>
      </c>
      <c r="E37" s="43">
        <v>21</v>
      </c>
      <c r="G37" s="130" t="s">
        <v>40</v>
      </c>
      <c r="H37" s="130"/>
      <c r="I37" s="130">
        <v>-323951</v>
      </c>
      <c r="J37" s="130"/>
      <c r="K37" s="130" t="s">
        <v>40</v>
      </c>
      <c r="L37" s="130"/>
      <c r="M37" s="130">
        <v>-311632</v>
      </c>
      <c r="N37" s="130"/>
    </row>
    <row r="38" spans="1:14" s="4" customFormat="1" ht="20.25" customHeight="1">
      <c r="A38" s="24"/>
      <c r="B38" s="2" t="s">
        <v>105</v>
      </c>
      <c r="C38" s="24" t="s">
        <v>109</v>
      </c>
      <c r="E38" s="2"/>
      <c r="N38" s="130"/>
    </row>
    <row r="39" spans="1:14" s="4" customFormat="1" ht="20.25" customHeight="1">
      <c r="A39" s="24"/>
      <c r="B39" s="123" t="s">
        <v>107</v>
      </c>
      <c r="C39" s="24" t="s">
        <v>108</v>
      </c>
      <c r="E39" s="43">
        <v>26</v>
      </c>
      <c r="G39" s="129" t="s">
        <v>40</v>
      </c>
      <c r="H39" s="127"/>
      <c r="I39" s="129">
        <v>64790</v>
      </c>
      <c r="J39" s="127"/>
      <c r="K39" s="129" t="s">
        <v>40</v>
      </c>
      <c r="L39" s="127"/>
      <c r="M39" s="129">
        <v>62326</v>
      </c>
      <c r="N39" s="130"/>
    </row>
    <row r="40" spans="1:14" s="4" customFormat="1" ht="20.25" customHeight="1">
      <c r="A40" s="8" t="s">
        <v>149</v>
      </c>
      <c r="B40" s="123"/>
      <c r="C40" s="24"/>
      <c r="E40" s="2"/>
      <c r="G40" s="166">
        <f>SUM(G35:G39)</f>
        <v>2758173</v>
      </c>
      <c r="H40" s="127"/>
      <c r="I40" s="166">
        <f>SUM(I35:I39)</f>
        <v>426696</v>
      </c>
      <c r="J40" s="127"/>
      <c r="K40" s="166">
        <f>SUM(K35:K39)</f>
        <v>2758173</v>
      </c>
      <c r="L40" s="127"/>
      <c r="M40" s="166">
        <f>SUM(M35:M39)</f>
        <v>436551</v>
      </c>
      <c r="N40" s="130"/>
    </row>
    <row r="41" spans="1:14" s="4" customFormat="1" ht="20.25" customHeight="1">
      <c r="A41" s="38" t="s">
        <v>134</v>
      </c>
      <c r="E41" s="2"/>
      <c r="G41" s="133">
        <f>+G40</f>
        <v>2758173</v>
      </c>
      <c r="H41" s="130"/>
      <c r="I41" s="133">
        <f>+I40</f>
        <v>426696</v>
      </c>
      <c r="J41" s="130"/>
      <c r="K41" s="133">
        <f>+K40</f>
        <v>2758173</v>
      </c>
      <c r="L41" s="130"/>
      <c r="M41" s="133">
        <f>+M40</f>
        <v>436551</v>
      </c>
      <c r="N41" s="130"/>
    </row>
    <row r="42" spans="1:14" s="4" customFormat="1" ht="6" customHeight="1">
      <c r="A42" s="24"/>
      <c r="E42" s="2"/>
      <c r="G42" s="130"/>
      <c r="H42" s="130"/>
      <c r="I42" s="130"/>
      <c r="J42" s="130"/>
      <c r="K42" s="130"/>
      <c r="L42" s="130"/>
      <c r="M42" s="130"/>
      <c r="N42" s="134"/>
    </row>
    <row r="43" spans="1:14" s="4" customFormat="1" ht="20.25" customHeight="1" thickBot="1">
      <c r="A43" s="8" t="s">
        <v>81</v>
      </c>
      <c r="E43" s="2"/>
      <c r="G43" s="135">
        <f>+G30+G41</f>
        <v>8521093</v>
      </c>
      <c r="H43" s="130"/>
      <c r="I43" s="135">
        <f>+I30+I41</f>
        <v>-47321259</v>
      </c>
      <c r="J43" s="130"/>
      <c r="K43" s="135">
        <f>+K30+K41</f>
        <v>17177127</v>
      </c>
      <c r="L43" s="130"/>
      <c r="M43" s="135">
        <f>+M30+M41</f>
        <v>-45899302</v>
      </c>
      <c r="N43" s="130"/>
    </row>
    <row r="44" spans="1:18" ht="6" customHeight="1" thickTop="1">
      <c r="A44" s="8"/>
      <c r="D44" s="4"/>
      <c r="E44" s="2"/>
      <c r="F44" s="4"/>
      <c r="G44" s="130"/>
      <c r="H44" s="130"/>
      <c r="I44" s="130"/>
      <c r="J44" s="130"/>
      <c r="K44" s="130"/>
      <c r="L44" s="130"/>
      <c r="M44" s="130"/>
      <c r="N44" s="130"/>
      <c r="O44" s="4"/>
      <c r="P44" s="4"/>
      <c r="Q44" s="4"/>
      <c r="R44" s="4"/>
    </row>
    <row r="45" spans="1:14" ht="20.25" customHeight="1">
      <c r="A45" s="8" t="s">
        <v>141</v>
      </c>
      <c r="B45" s="4"/>
      <c r="C45" s="4"/>
      <c r="D45" s="4"/>
      <c r="E45" s="2"/>
      <c r="F45" s="4"/>
      <c r="G45" s="130"/>
      <c r="H45" s="130"/>
      <c r="I45" s="130"/>
      <c r="J45" s="130"/>
      <c r="K45" s="130"/>
      <c r="L45" s="130"/>
      <c r="M45" s="130"/>
      <c r="N45" s="131"/>
    </row>
    <row r="46" spans="1:14" ht="20.25" customHeight="1">
      <c r="A46" s="8"/>
      <c r="B46" s="4" t="s">
        <v>140</v>
      </c>
      <c r="C46" s="4"/>
      <c r="D46" s="4"/>
      <c r="E46" s="2"/>
      <c r="F46" s="4"/>
      <c r="G46" s="130">
        <f>+G30</f>
        <v>5762920</v>
      </c>
      <c r="H46" s="130"/>
      <c r="I46" s="130">
        <f>+I30</f>
        <v>-47747955</v>
      </c>
      <c r="J46" s="130"/>
      <c r="K46" s="130">
        <f>+K30</f>
        <v>14418954</v>
      </c>
      <c r="L46" s="130"/>
      <c r="M46" s="130">
        <f>+M30</f>
        <v>-46335853</v>
      </c>
      <c r="N46" s="131"/>
    </row>
    <row r="47" spans="1:14" ht="20.25" customHeight="1">
      <c r="A47" s="8"/>
      <c r="B47" s="4" t="s">
        <v>54</v>
      </c>
      <c r="C47" s="4"/>
      <c r="D47" s="4"/>
      <c r="E47" s="2"/>
      <c r="F47" s="4"/>
      <c r="G47" s="93" t="s">
        <v>40</v>
      </c>
      <c r="H47" s="93"/>
      <c r="I47" s="93" t="s">
        <v>40</v>
      </c>
      <c r="J47" s="93"/>
      <c r="K47" s="93" t="s">
        <v>40</v>
      </c>
      <c r="L47" s="93"/>
      <c r="M47" s="93" t="s">
        <v>40</v>
      </c>
      <c r="N47" s="131"/>
    </row>
    <row r="48" spans="1:14" ht="20.25" customHeight="1" thickBot="1">
      <c r="A48" s="8"/>
      <c r="B48" s="4"/>
      <c r="C48" s="4"/>
      <c r="D48" s="4"/>
      <c r="E48" s="2"/>
      <c r="F48" s="4"/>
      <c r="G48" s="136">
        <f>SUM(G46:G47)</f>
        <v>5762920</v>
      </c>
      <c r="H48" s="130"/>
      <c r="I48" s="136">
        <f>SUM(I46:I47)</f>
        <v>-47747955</v>
      </c>
      <c r="J48" s="130"/>
      <c r="K48" s="136">
        <f>SUM(K46:K47)</f>
        <v>14418954</v>
      </c>
      <c r="L48" s="130"/>
      <c r="M48" s="136">
        <f>SUM(M46:M47)</f>
        <v>-46335853</v>
      </c>
      <c r="N48" s="131"/>
    </row>
    <row r="49" spans="4:14" ht="6" customHeight="1" thickTop="1">
      <c r="D49" s="4"/>
      <c r="E49" s="2"/>
      <c r="F49" s="4"/>
      <c r="G49" s="45"/>
      <c r="H49" s="45"/>
      <c r="I49" s="45"/>
      <c r="J49" s="45"/>
      <c r="K49" s="45"/>
      <c r="L49" s="45"/>
      <c r="M49" s="45"/>
      <c r="N49" s="131"/>
    </row>
    <row r="50" spans="1:14" ht="20.25" customHeight="1">
      <c r="A50" s="8" t="s">
        <v>142</v>
      </c>
      <c r="B50" s="4"/>
      <c r="D50" s="4"/>
      <c r="E50" s="2"/>
      <c r="F50" s="4"/>
      <c r="G50" s="177"/>
      <c r="H50" s="45"/>
      <c r="I50" s="45"/>
      <c r="J50" s="45"/>
      <c r="K50" s="45"/>
      <c r="L50" s="45"/>
      <c r="M50" s="45"/>
      <c r="N50" s="46"/>
    </row>
    <row r="51" spans="2:14" ht="20.25" customHeight="1">
      <c r="B51" s="4" t="s">
        <v>140</v>
      </c>
      <c r="D51" s="4"/>
      <c r="E51" s="2"/>
      <c r="F51" s="4"/>
      <c r="G51" s="130">
        <f>+G43</f>
        <v>8521093</v>
      </c>
      <c r="H51" s="45"/>
      <c r="I51" s="130">
        <f>+I43</f>
        <v>-47321259</v>
      </c>
      <c r="J51" s="45"/>
      <c r="K51" s="130">
        <f>+K43</f>
        <v>17177127</v>
      </c>
      <c r="L51" s="45"/>
      <c r="M51" s="130">
        <f>+M43</f>
        <v>-45899302</v>
      </c>
      <c r="N51" s="46"/>
    </row>
    <row r="52" spans="2:14" ht="20.25" customHeight="1">
      <c r="B52" s="4" t="s">
        <v>54</v>
      </c>
      <c r="D52" s="4"/>
      <c r="E52" s="2"/>
      <c r="F52" s="4"/>
      <c r="G52" s="93" t="s">
        <v>40</v>
      </c>
      <c r="H52" s="93"/>
      <c r="I52" s="93" t="s">
        <v>40</v>
      </c>
      <c r="J52" s="93"/>
      <c r="K52" s="93" t="s">
        <v>40</v>
      </c>
      <c r="L52" s="93"/>
      <c r="M52" s="93" t="s">
        <v>40</v>
      </c>
      <c r="N52" s="46"/>
    </row>
    <row r="53" spans="4:14" ht="20.25" customHeight="1" thickBot="1">
      <c r="D53" s="4"/>
      <c r="E53" s="2"/>
      <c r="F53" s="4"/>
      <c r="G53" s="136">
        <f>SUM(G51:G52)</f>
        <v>8521093</v>
      </c>
      <c r="H53" s="45"/>
      <c r="I53" s="47">
        <f>SUM(I51:I52)</f>
        <v>-47321259</v>
      </c>
      <c r="J53" s="45"/>
      <c r="K53" s="136">
        <f>SUM(K51:K52)</f>
        <v>17177127</v>
      </c>
      <c r="L53" s="45"/>
      <c r="M53" s="47">
        <f>SUM(M51:M52)</f>
        <v>-45899302</v>
      </c>
      <c r="N53" s="137"/>
    </row>
    <row r="54" spans="4:14" ht="6" customHeight="1" thickTop="1">
      <c r="D54" s="4"/>
      <c r="E54" s="2"/>
      <c r="F54" s="4"/>
      <c r="G54" s="45"/>
      <c r="H54" s="45"/>
      <c r="I54" s="45"/>
      <c r="J54" s="45"/>
      <c r="K54" s="45"/>
      <c r="L54" s="45"/>
      <c r="M54" s="45"/>
      <c r="N54" s="46"/>
    </row>
    <row r="55" spans="1:14" ht="20.25" customHeight="1" thickBot="1">
      <c r="A55" s="49" t="s">
        <v>170</v>
      </c>
      <c r="D55" s="4"/>
      <c r="E55" s="43">
        <v>27</v>
      </c>
      <c r="F55" s="4"/>
      <c r="G55" s="190">
        <f>G46/1122297625</f>
        <v>0.005134930228512245</v>
      </c>
      <c r="H55" s="191"/>
      <c r="I55" s="190">
        <f>I46/1122297625</f>
        <v>-0.042544824061264495</v>
      </c>
      <c r="J55" s="191"/>
      <c r="K55" s="190">
        <f>K46/1122297625</f>
        <v>0.012847709626045051</v>
      </c>
      <c r="L55" s="191"/>
      <c r="M55" s="190">
        <f>M46/1122297625</f>
        <v>-0.04128659988922279</v>
      </c>
      <c r="N55" s="46"/>
    </row>
    <row r="56" ht="24.75" customHeight="1" thickTop="1">
      <c r="N56" s="48"/>
    </row>
    <row r="57" spans="7:11" ht="19.5">
      <c r="G57" s="178"/>
      <c r="I57" s="173"/>
      <c r="K57" s="175"/>
    </row>
    <row r="58" spans="7:11" ht="19.5">
      <c r="G58" s="178"/>
      <c r="I58" s="173"/>
      <c r="K58" s="176"/>
    </row>
  </sheetData>
  <sheetProtection/>
  <mergeCells count="3"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9" useFirstPageNumber="1" horizontalDpi="600" verticalDpi="600" orientation="portrait" paperSize="9" scale="65" r:id="rId1"/>
  <headerFooter alignWithMargins="0">
    <oddFooter>&amp;L&amp;14หมายเหตุประกอบงบการเงินเป็นส่วนหนึ่งของงบการเงินนี้&amp;R&amp;14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7"/>
  <sheetViews>
    <sheetView zoomScale="90" zoomScaleNormal="90" zoomScaleSheetLayoutView="90" workbookViewId="0" topLeftCell="A8">
      <pane xSplit="5" ySplit="6" topLeftCell="I14" activePane="bottomRight" state="frozen"/>
      <selection pane="topLeft" activeCell="A8" sqref="A8"/>
      <selection pane="topRight" activeCell="F8" sqref="F8"/>
      <selection pane="bottomLeft" activeCell="A14" sqref="A14"/>
      <selection pane="bottomRight" activeCell="V19" sqref="V19"/>
    </sheetView>
  </sheetViews>
  <sheetFormatPr defaultColWidth="6.140625" defaultRowHeight="24.75" customHeight="1"/>
  <cols>
    <col min="1" max="1" width="10.421875" style="60" customWidth="1"/>
    <col min="2" max="2" width="33.28125" style="60" customWidth="1"/>
    <col min="3" max="3" width="1.1484375" style="60" customWidth="1"/>
    <col min="4" max="4" width="3.421875" style="60" customWidth="1"/>
    <col min="5" max="5" width="1.1484375" style="60" customWidth="1"/>
    <col min="6" max="6" width="16.7109375" style="60" customWidth="1"/>
    <col min="7" max="7" width="2.7109375" style="60" customWidth="1"/>
    <col min="8" max="8" width="16.421875" style="60" customWidth="1"/>
    <col min="9" max="9" width="2.7109375" style="60" customWidth="1"/>
    <col min="10" max="10" width="15.7109375" style="60" customWidth="1"/>
    <col min="11" max="11" width="2.7109375" style="60" customWidth="1"/>
    <col min="12" max="12" width="15.7109375" style="60" customWidth="1"/>
    <col min="13" max="13" width="2.7109375" style="60" customWidth="1"/>
    <col min="14" max="14" width="31.00390625" style="60" bestFit="1" customWidth="1"/>
    <col min="15" max="15" width="2.7109375" style="60" customWidth="1"/>
    <col min="16" max="16" width="16.7109375" style="60" customWidth="1"/>
    <col min="17" max="17" width="2.7109375" style="60" customWidth="1"/>
    <col min="18" max="18" width="15.7109375" style="60" customWidth="1"/>
    <col min="19" max="19" width="2.7109375" style="60" customWidth="1"/>
    <col min="20" max="20" width="15.7109375" style="60" customWidth="1"/>
    <col min="21" max="21" width="3.7109375" style="60" customWidth="1"/>
    <col min="22" max="22" width="10.421875" style="60" bestFit="1" customWidth="1"/>
    <col min="23" max="23" width="6.57421875" style="60" bestFit="1" customWidth="1"/>
    <col min="24" max="16384" width="6.140625" style="60" customWidth="1"/>
  </cols>
  <sheetData>
    <row r="1" spans="1:21" ht="24" customHeight="1">
      <c r="A1" s="6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4"/>
      <c r="S1" s="4"/>
      <c r="T1" s="4"/>
      <c r="U1" s="87"/>
    </row>
    <row r="2" spans="1:21" ht="24" customHeight="1">
      <c r="A2" s="67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"/>
      <c r="S2" s="4"/>
      <c r="T2" s="4"/>
      <c r="U2" s="87"/>
    </row>
    <row r="3" spans="1:21" ht="24" customHeight="1">
      <c r="A3" s="67" t="s">
        <v>154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8"/>
      <c r="Q3" s="8"/>
      <c r="R3" s="8"/>
      <c r="S3" s="8"/>
      <c r="T3" s="8"/>
      <c r="U3" s="8"/>
    </row>
    <row r="4" spans="1:16" ht="7.5" customHeight="1">
      <c r="A4" s="62"/>
      <c r="B4" s="62"/>
      <c r="C4" s="62"/>
      <c r="D4" s="62"/>
      <c r="E4" s="62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21.75" customHeight="1">
      <c r="A5" s="62"/>
      <c r="B5" s="62"/>
      <c r="C5" s="62"/>
      <c r="D5" s="62"/>
      <c r="E5" s="62"/>
      <c r="F5" s="200" t="s">
        <v>77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"/>
    </row>
    <row r="6" spans="1:21" ht="21.75" customHeight="1">
      <c r="A6" s="62"/>
      <c r="B6" s="62"/>
      <c r="C6" s="62"/>
      <c r="D6" s="62"/>
      <c r="E6" s="62"/>
      <c r="F6" s="201" t="s">
        <v>1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"/>
    </row>
    <row r="7" spans="1:21" ht="21.75" customHeight="1">
      <c r="A7" s="4"/>
      <c r="B7" s="4"/>
      <c r="C7" s="4"/>
      <c r="D7" s="4"/>
      <c r="E7" s="62"/>
      <c r="G7" s="2"/>
      <c r="H7" s="2"/>
      <c r="I7" s="2"/>
      <c r="J7" s="2"/>
      <c r="K7" s="2"/>
      <c r="L7" s="2"/>
      <c r="M7" s="2"/>
      <c r="N7" s="75" t="s">
        <v>58</v>
      </c>
      <c r="O7" s="4"/>
      <c r="P7" s="2"/>
      <c r="Q7" s="4"/>
      <c r="R7" s="2"/>
      <c r="S7" s="4"/>
      <c r="T7" s="4"/>
      <c r="U7" s="4"/>
    </row>
    <row r="8" spans="1:21" ht="21.75" customHeight="1">
      <c r="A8" s="4"/>
      <c r="B8" s="4"/>
      <c r="C8" s="4"/>
      <c r="D8" s="4"/>
      <c r="E8" s="62"/>
      <c r="G8" s="2"/>
      <c r="H8" s="2"/>
      <c r="I8" s="2"/>
      <c r="J8" s="2"/>
      <c r="K8" s="2"/>
      <c r="L8" s="2"/>
      <c r="M8" s="2"/>
      <c r="N8" s="97" t="s">
        <v>19</v>
      </c>
      <c r="O8" s="4"/>
      <c r="P8" s="2"/>
      <c r="Q8" s="4"/>
      <c r="R8" s="2"/>
      <c r="S8" s="4"/>
      <c r="T8" s="4"/>
      <c r="U8" s="4"/>
    </row>
    <row r="9" spans="1:21" ht="21.75" customHeight="1">
      <c r="A9" s="4"/>
      <c r="B9" s="4"/>
      <c r="C9" s="4"/>
      <c r="D9" s="4"/>
      <c r="E9" s="62"/>
      <c r="G9" s="2"/>
      <c r="H9" s="2"/>
      <c r="I9" s="2"/>
      <c r="J9" s="200" t="s">
        <v>171</v>
      </c>
      <c r="K9" s="200"/>
      <c r="L9" s="200"/>
      <c r="M9" s="2"/>
      <c r="N9" s="91" t="s">
        <v>84</v>
      </c>
      <c r="O9" s="4"/>
      <c r="P9" s="2"/>
      <c r="Q9" s="4"/>
      <c r="R9" s="2"/>
      <c r="S9" s="4"/>
      <c r="T9" s="4"/>
      <c r="U9" s="4"/>
    </row>
    <row r="10" spans="1:18" ht="21.75" customHeight="1">
      <c r="A10" s="4"/>
      <c r="B10" s="4"/>
      <c r="C10" s="4"/>
      <c r="D10" s="4"/>
      <c r="E10" s="4"/>
      <c r="G10" s="2"/>
      <c r="H10" s="2"/>
      <c r="I10" s="2"/>
      <c r="J10" s="2" t="s">
        <v>41</v>
      </c>
      <c r="K10" s="2"/>
      <c r="L10" s="2"/>
      <c r="M10" s="2"/>
      <c r="N10" s="2" t="s">
        <v>135</v>
      </c>
      <c r="O10" s="2"/>
      <c r="P10" s="2" t="s">
        <v>62</v>
      </c>
      <c r="R10" s="2" t="s">
        <v>82</v>
      </c>
    </row>
    <row r="11" spans="1:21" ht="21.75" customHeight="1">
      <c r="A11" s="4"/>
      <c r="B11" s="4"/>
      <c r="C11" s="4"/>
      <c r="D11" s="4"/>
      <c r="E11" s="4"/>
      <c r="F11" s="70" t="s">
        <v>69</v>
      </c>
      <c r="G11" s="2"/>
      <c r="H11" s="2"/>
      <c r="I11" s="2"/>
      <c r="J11" s="2" t="s">
        <v>42</v>
      </c>
      <c r="K11" s="2"/>
      <c r="L11" s="2"/>
      <c r="M11" s="2"/>
      <c r="N11" s="2" t="s">
        <v>136</v>
      </c>
      <c r="O11" s="2"/>
      <c r="P11" s="2" t="s">
        <v>19</v>
      </c>
      <c r="R11" s="2" t="s">
        <v>83</v>
      </c>
      <c r="T11" s="2" t="s">
        <v>62</v>
      </c>
      <c r="U11" s="2"/>
    </row>
    <row r="12" spans="1:21" ht="21.75" customHeight="1">
      <c r="A12" s="4"/>
      <c r="B12" s="4"/>
      <c r="C12" s="4"/>
      <c r="D12" s="4"/>
      <c r="E12" s="4"/>
      <c r="F12" s="71" t="s">
        <v>70</v>
      </c>
      <c r="G12" s="2"/>
      <c r="H12" s="65" t="s">
        <v>45</v>
      </c>
      <c r="I12" s="2"/>
      <c r="J12" s="65" t="s">
        <v>21</v>
      </c>
      <c r="K12" s="2"/>
      <c r="L12" s="65" t="s">
        <v>43</v>
      </c>
      <c r="M12" s="2"/>
      <c r="N12" s="65" t="s">
        <v>84</v>
      </c>
      <c r="O12" s="2"/>
      <c r="P12" s="65" t="s">
        <v>78</v>
      </c>
      <c r="Q12" s="4"/>
      <c r="R12" s="65" t="s">
        <v>55</v>
      </c>
      <c r="S12" s="4"/>
      <c r="T12" s="65" t="s">
        <v>19</v>
      </c>
      <c r="U12" s="2"/>
    </row>
    <row r="13" spans="1:21" ht="7.5" customHeight="1">
      <c r="A13" s="4"/>
      <c r="B13" s="4"/>
      <c r="C13" s="4"/>
      <c r="D13" s="4"/>
      <c r="E13" s="4"/>
      <c r="F13" s="70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2"/>
      <c r="S13" s="4"/>
      <c r="T13" s="2"/>
      <c r="U13" s="2"/>
    </row>
    <row r="14" spans="1:22" ht="21.75" customHeight="1">
      <c r="A14" s="180" t="s">
        <v>172</v>
      </c>
      <c r="B14" s="181"/>
      <c r="D14" s="4"/>
      <c r="F14" s="63">
        <v>1122297625</v>
      </c>
      <c r="G14" s="4"/>
      <c r="H14" s="93">
        <v>208730146</v>
      </c>
      <c r="I14" s="63"/>
      <c r="J14" s="93">
        <v>13405411</v>
      </c>
      <c r="K14" s="4"/>
      <c r="L14" s="93">
        <v>32707111</v>
      </c>
      <c r="M14" s="4"/>
      <c r="N14" s="93">
        <v>-5310692</v>
      </c>
      <c r="O14" s="4"/>
      <c r="P14" s="93">
        <v>1371829601</v>
      </c>
      <c r="Q14" s="4"/>
      <c r="R14" s="93">
        <v>340</v>
      </c>
      <c r="S14" s="4"/>
      <c r="T14" s="10">
        <v>1371829941</v>
      </c>
      <c r="U14" s="10"/>
      <c r="V14" s="73"/>
    </row>
    <row r="15" spans="1:21" ht="21.75" customHeight="1">
      <c r="A15" s="8" t="s">
        <v>90</v>
      </c>
      <c r="F15" s="144"/>
      <c r="G15" s="27"/>
      <c r="H15" s="93"/>
      <c r="I15" s="93"/>
      <c r="J15" s="93"/>
      <c r="K15" s="10"/>
      <c r="L15" s="92"/>
      <c r="M15" s="10"/>
      <c r="N15" s="92"/>
      <c r="O15" s="10"/>
      <c r="P15" s="10"/>
      <c r="Q15" s="4"/>
      <c r="R15" s="140"/>
      <c r="S15" s="4"/>
      <c r="T15" s="11"/>
      <c r="U15" s="11"/>
    </row>
    <row r="16" spans="1:21" ht="21.75" customHeight="1">
      <c r="A16" s="4" t="s">
        <v>120</v>
      </c>
      <c r="F16" s="93" t="s">
        <v>40</v>
      </c>
      <c r="G16" s="27"/>
      <c r="H16" s="93" t="s">
        <v>40</v>
      </c>
      <c r="I16" s="93"/>
      <c r="J16" s="93" t="s">
        <v>40</v>
      </c>
      <c r="K16" s="10"/>
      <c r="L16" s="93">
        <f>งบกำไรขาดทุนเบ็ดเสร็จ!I30</f>
        <v>-47747955</v>
      </c>
      <c r="M16" s="10"/>
      <c r="N16" s="93" t="s">
        <v>40</v>
      </c>
      <c r="O16" s="10"/>
      <c r="P16" s="72">
        <f>SUM(F16:N16)</f>
        <v>-47747955</v>
      </c>
      <c r="Q16" s="4"/>
      <c r="R16" s="93" t="s">
        <v>40</v>
      </c>
      <c r="S16" s="4"/>
      <c r="T16" s="11">
        <f>SUM(P16:S16)</f>
        <v>-47747955</v>
      </c>
      <c r="U16" s="11"/>
    </row>
    <row r="17" spans="1:21" ht="21.75" customHeight="1">
      <c r="A17" s="4" t="s">
        <v>84</v>
      </c>
      <c r="F17" s="93" t="s">
        <v>40</v>
      </c>
      <c r="G17" s="27"/>
      <c r="H17" s="93" t="s">
        <v>40</v>
      </c>
      <c r="I17" s="93"/>
      <c r="J17" s="93" t="s">
        <v>40</v>
      </c>
      <c r="K17" s="10"/>
      <c r="L17" s="72">
        <f>งบกำไรขาดทุนเบ็ดเสร็จ!I37+งบกำไรขาดทุนเบ็ดเสร็จ!I39</f>
        <v>-259161</v>
      </c>
      <c r="M17" s="10"/>
      <c r="N17" s="92">
        <f>งบกำไรขาดทุนเบ็ดเสร็จ!I35</f>
        <v>685857</v>
      </c>
      <c r="O17" s="10"/>
      <c r="P17" s="72">
        <f>SUM(F17:N17)</f>
        <v>426696</v>
      </c>
      <c r="Q17" s="4"/>
      <c r="R17" s="93" t="s">
        <v>40</v>
      </c>
      <c r="S17" s="4"/>
      <c r="T17" s="11">
        <f>SUM(P17:S17)</f>
        <v>426696</v>
      </c>
      <c r="U17" s="11"/>
    </row>
    <row r="18" spans="1:22" ht="21.75" customHeight="1">
      <c r="A18" s="8" t="s">
        <v>91</v>
      </c>
      <c r="F18" s="141" t="s">
        <v>40</v>
      </c>
      <c r="G18" s="27"/>
      <c r="H18" s="141" t="s">
        <v>40</v>
      </c>
      <c r="I18" s="93"/>
      <c r="J18" s="141" t="s">
        <v>40</v>
      </c>
      <c r="K18" s="10"/>
      <c r="L18" s="141">
        <f>SUM(L16:L17)</f>
        <v>-48007116</v>
      </c>
      <c r="M18" s="10"/>
      <c r="N18" s="141">
        <f>SUM(N16:N17)</f>
        <v>685857</v>
      </c>
      <c r="O18" s="10"/>
      <c r="P18" s="141">
        <f>SUM(P16:P17)</f>
        <v>-47321259</v>
      </c>
      <c r="Q18" s="4"/>
      <c r="R18" s="141" t="s">
        <v>40</v>
      </c>
      <c r="S18" s="4"/>
      <c r="T18" s="141">
        <f>SUM(T16:T17)</f>
        <v>-47321259</v>
      </c>
      <c r="U18" s="11"/>
      <c r="V18" s="146"/>
    </row>
    <row r="19" spans="1:22" ht="21.75" customHeight="1" thickBot="1">
      <c r="A19" s="79" t="s">
        <v>131</v>
      </c>
      <c r="B19" s="62"/>
      <c r="C19" s="62"/>
      <c r="D19" s="62"/>
      <c r="E19" s="62"/>
      <c r="F19" s="142">
        <f>SUM(F14,,F18)</f>
        <v>1122297625</v>
      </c>
      <c r="G19" s="10"/>
      <c r="H19" s="142">
        <f>SUM(H14,,H18)</f>
        <v>208730146</v>
      </c>
      <c r="I19" s="10"/>
      <c r="J19" s="142">
        <f>SUM(J14,,J18)</f>
        <v>13405411</v>
      </c>
      <c r="K19" s="10"/>
      <c r="L19" s="142">
        <f>SUM(L14,,L18)</f>
        <v>-15300005</v>
      </c>
      <c r="M19" s="10"/>
      <c r="N19" s="142">
        <f>SUM(N14,,N18)</f>
        <v>-4624835</v>
      </c>
      <c r="O19" s="10"/>
      <c r="P19" s="142">
        <f>SUM(P14,,P18)</f>
        <v>1324508342</v>
      </c>
      <c r="Q19" s="4"/>
      <c r="R19" s="142">
        <f>SUM(R14,,R18)</f>
        <v>340</v>
      </c>
      <c r="S19" s="4"/>
      <c r="T19" s="142">
        <f>SUM(T14,,T18)</f>
        <v>1324508682</v>
      </c>
      <c r="U19" s="10"/>
      <c r="V19" s="80"/>
    </row>
    <row r="20" spans="1:21" ht="7.5" customHeight="1" thickTop="1">
      <c r="A20" s="4"/>
      <c r="B20" s="4"/>
      <c r="C20" s="4"/>
      <c r="D20" s="4"/>
      <c r="E20" s="4"/>
      <c r="F20" s="70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  <c r="R20" s="2"/>
      <c r="S20" s="4"/>
      <c r="T20" s="2"/>
      <c r="U20" s="2"/>
    </row>
    <row r="21" spans="1:22" ht="21.75" customHeight="1">
      <c r="A21" s="79" t="s">
        <v>155</v>
      </c>
      <c r="F21" s="157">
        <v>1122297625</v>
      </c>
      <c r="H21" s="157">
        <v>208730146</v>
      </c>
      <c r="I21" s="144"/>
      <c r="J21" s="157">
        <v>13405411</v>
      </c>
      <c r="K21" s="144"/>
      <c r="L21" s="157">
        <v>-15300005</v>
      </c>
      <c r="M21" s="144"/>
      <c r="N21" s="157">
        <v>-4624835</v>
      </c>
      <c r="P21" s="10">
        <v>1324508342</v>
      </c>
      <c r="R21" s="93">
        <v>340</v>
      </c>
      <c r="T21" s="10">
        <v>1324508682</v>
      </c>
      <c r="U21" s="10"/>
      <c r="V21" s="73"/>
    </row>
    <row r="22" spans="1:22" ht="21.75" customHeight="1">
      <c r="A22" s="79" t="s">
        <v>190</v>
      </c>
      <c r="F22" s="157"/>
      <c r="H22" s="157"/>
      <c r="I22" s="144"/>
      <c r="J22" s="157"/>
      <c r="K22" s="144"/>
      <c r="L22" s="157"/>
      <c r="M22" s="144"/>
      <c r="N22" s="157"/>
      <c r="P22" s="10"/>
      <c r="R22" s="93"/>
      <c r="T22" s="10"/>
      <c r="U22" s="10"/>
      <c r="V22" s="73"/>
    </row>
    <row r="23" spans="1:22" ht="21.75" customHeight="1">
      <c r="A23" s="194" t="s">
        <v>191</v>
      </c>
      <c r="F23" s="195" t="s">
        <v>40</v>
      </c>
      <c r="G23" s="97"/>
      <c r="H23" s="195" t="s">
        <v>40</v>
      </c>
      <c r="I23" s="144"/>
      <c r="J23" s="157">
        <v>720948</v>
      </c>
      <c r="K23" s="144"/>
      <c r="L23" s="157">
        <f>-J23</f>
        <v>-720948</v>
      </c>
      <c r="M23" s="144"/>
      <c r="N23" s="195" t="s">
        <v>40</v>
      </c>
      <c r="O23" s="97"/>
      <c r="P23" s="32" t="s">
        <v>40</v>
      </c>
      <c r="R23" s="32" t="s">
        <v>40</v>
      </c>
      <c r="T23" s="32" t="s">
        <v>40</v>
      </c>
      <c r="U23" s="10"/>
      <c r="V23" s="73"/>
    </row>
    <row r="24" spans="1:22" ht="21.75" customHeight="1">
      <c r="A24" s="193" t="s">
        <v>192</v>
      </c>
      <c r="F24" s="198" t="s">
        <v>40</v>
      </c>
      <c r="G24" s="97"/>
      <c r="H24" s="198" t="s">
        <v>40</v>
      </c>
      <c r="I24" s="144"/>
      <c r="J24" s="197">
        <f>SUM(J23)</f>
        <v>720948</v>
      </c>
      <c r="K24" s="144"/>
      <c r="L24" s="197">
        <f>SUM(L23)</f>
        <v>-720948</v>
      </c>
      <c r="M24" s="144"/>
      <c r="N24" s="196" t="s">
        <v>40</v>
      </c>
      <c r="P24" s="196" t="s">
        <v>40</v>
      </c>
      <c r="R24" s="196" t="s">
        <v>40</v>
      </c>
      <c r="T24" s="196" t="s">
        <v>40</v>
      </c>
      <c r="U24" s="10"/>
      <c r="V24" s="73"/>
    </row>
    <row r="25" spans="1:21" ht="21.75" customHeight="1">
      <c r="A25" s="8" t="s">
        <v>90</v>
      </c>
      <c r="F25" s="93"/>
      <c r="G25" s="27"/>
      <c r="H25" s="93"/>
      <c r="I25" s="93"/>
      <c r="J25" s="93"/>
      <c r="K25" s="10"/>
      <c r="L25" s="92"/>
      <c r="M25" s="10"/>
      <c r="N25" s="92"/>
      <c r="O25" s="10"/>
      <c r="P25" s="10"/>
      <c r="Q25" s="4"/>
      <c r="R25" s="140"/>
      <c r="S25" s="4"/>
      <c r="T25" s="11"/>
      <c r="U25" s="11"/>
    </row>
    <row r="26" spans="1:21" ht="21.75" customHeight="1">
      <c r="A26" s="4" t="s">
        <v>156</v>
      </c>
      <c r="F26" s="93" t="s">
        <v>40</v>
      </c>
      <c r="G26" s="27"/>
      <c r="H26" s="93" t="s">
        <v>40</v>
      </c>
      <c r="I26" s="93"/>
      <c r="J26" s="93" t="s">
        <v>40</v>
      </c>
      <c r="K26" s="10"/>
      <c r="L26" s="93">
        <f>งบกำไรขาดทุนเบ็ดเสร็จ!G30</f>
        <v>5762920</v>
      </c>
      <c r="M26" s="10"/>
      <c r="N26" s="93" t="s">
        <v>40</v>
      </c>
      <c r="O26" s="10"/>
      <c r="P26" s="10">
        <f>SUM(F26:N26)</f>
        <v>5762920</v>
      </c>
      <c r="Q26" s="4"/>
      <c r="R26" s="93" t="s">
        <v>40</v>
      </c>
      <c r="S26" s="4"/>
      <c r="T26" s="10">
        <f>SUM(P26:R26)</f>
        <v>5762920</v>
      </c>
      <c r="U26" s="11"/>
    </row>
    <row r="27" spans="1:21" ht="21.75" customHeight="1">
      <c r="A27" s="4" t="s">
        <v>184</v>
      </c>
      <c r="F27" s="93"/>
      <c r="G27" s="27"/>
      <c r="H27" s="93"/>
      <c r="I27" s="93"/>
      <c r="J27" s="93"/>
      <c r="K27" s="10"/>
      <c r="L27" s="93"/>
      <c r="M27" s="10"/>
      <c r="N27" s="93"/>
      <c r="O27" s="10"/>
      <c r="P27" s="10"/>
      <c r="Q27" s="4"/>
      <c r="R27" s="93"/>
      <c r="S27" s="4"/>
      <c r="T27" s="10"/>
      <c r="U27" s="11"/>
    </row>
    <row r="28" spans="1:21" ht="21.75" customHeight="1">
      <c r="A28" s="4" t="s">
        <v>185</v>
      </c>
      <c r="F28" s="93" t="s">
        <v>40</v>
      </c>
      <c r="G28" s="27"/>
      <c r="H28" s="93" t="s">
        <v>40</v>
      </c>
      <c r="I28" s="93"/>
      <c r="J28" s="93" t="s">
        <v>40</v>
      </c>
      <c r="K28" s="10"/>
      <c r="L28" s="93">
        <v>575200</v>
      </c>
      <c r="M28" s="10"/>
      <c r="N28" s="93">
        <v>-575200</v>
      </c>
      <c r="O28" s="10"/>
      <c r="P28" s="32" t="s">
        <v>40</v>
      </c>
      <c r="Q28" s="4"/>
      <c r="R28" s="93" t="s">
        <v>40</v>
      </c>
      <c r="S28" s="4"/>
      <c r="T28" s="32" t="s">
        <v>40</v>
      </c>
      <c r="U28" s="11"/>
    </row>
    <row r="29" spans="1:21" ht="21.75" customHeight="1">
      <c r="A29" s="4" t="s">
        <v>84</v>
      </c>
      <c r="F29" s="93" t="s">
        <v>40</v>
      </c>
      <c r="G29" s="27"/>
      <c r="H29" s="93" t="s">
        <v>40</v>
      </c>
      <c r="I29" s="93"/>
      <c r="J29" s="93" t="s">
        <v>40</v>
      </c>
      <c r="K29" s="10"/>
      <c r="L29" s="93" t="s">
        <v>40</v>
      </c>
      <c r="M29" s="10"/>
      <c r="N29" s="93">
        <f>งบกำไรขาดทุนเบ็ดเสร็จ!G35</f>
        <v>2758173</v>
      </c>
      <c r="O29" s="10"/>
      <c r="P29" s="10">
        <f>SUM(F29:N29)</f>
        <v>2758173</v>
      </c>
      <c r="Q29" s="4"/>
      <c r="R29" s="93" t="s">
        <v>40</v>
      </c>
      <c r="S29" s="4"/>
      <c r="T29" s="10">
        <f>SUM(P29:R29)</f>
        <v>2758173</v>
      </c>
      <c r="U29" s="11"/>
    </row>
    <row r="30" spans="1:21" ht="21.75" customHeight="1">
      <c r="A30" s="4" t="s">
        <v>91</v>
      </c>
      <c r="F30" s="141" t="s">
        <v>40</v>
      </c>
      <c r="G30" s="93"/>
      <c r="H30" s="141" t="s">
        <v>40</v>
      </c>
      <c r="I30" s="93"/>
      <c r="J30" s="141" t="s">
        <v>40</v>
      </c>
      <c r="K30" s="93"/>
      <c r="L30" s="141">
        <f>SUM(L26:L29)</f>
        <v>6338120</v>
      </c>
      <c r="M30" s="32"/>
      <c r="N30" s="141">
        <f>SUM(N26:N29)</f>
        <v>2182973</v>
      </c>
      <c r="O30" s="32"/>
      <c r="P30" s="172">
        <f>SUM(P26:P29)</f>
        <v>8521093</v>
      </c>
      <c r="Q30" s="4"/>
      <c r="R30" s="172" t="s">
        <v>40</v>
      </c>
      <c r="S30" s="4"/>
      <c r="T30" s="44">
        <f>SUM(P30:R30)</f>
        <v>8521093</v>
      </c>
      <c r="U30" s="11"/>
    </row>
    <row r="31" spans="1:22" ht="21.75" customHeight="1" thickBot="1">
      <c r="A31" s="79" t="s">
        <v>157</v>
      </c>
      <c r="F31" s="179">
        <f>SUM(F21,F30,F24)</f>
        <v>1122297625</v>
      </c>
      <c r="H31" s="179">
        <f>SUM(H21,H30,H24)</f>
        <v>208730146</v>
      </c>
      <c r="I31" s="144"/>
      <c r="J31" s="179">
        <f>SUM(J21,J30,J24)</f>
        <v>14126359</v>
      </c>
      <c r="K31" s="144"/>
      <c r="L31" s="179">
        <f>SUM(L21,L30,L24)</f>
        <v>-9682833</v>
      </c>
      <c r="M31" s="144"/>
      <c r="N31" s="179">
        <f>SUM(N21,N30,N24)</f>
        <v>-2441862</v>
      </c>
      <c r="P31" s="179">
        <f>SUM(P21,P30,P24)</f>
        <v>1333029435</v>
      </c>
      <c r="R31" s="179">
        <f>SUM(R21,R30,R24)</f>
        <v>340</v>
      </c>
      <c r="T31" s="179">
        <f>SUM(T21,T30,T24)</f>
        <v>1333029775</v>
      </c>
      <c r="U31" s="10"/>
      <c r="V31" s="80"/>
    </row>
    <row r="32" spans="1:21" ht="22.5" customHeight="1" thickTop="1">
      <c r="A32" s="4"/>
      <c r="B32" s="4"/>
      <c r="C32" s="4"/>
      <c r="D32" s="4"/>
      <c r="E32" s="4"/>
      <c r="F32" s="70"/>
      <c r="G32" s="2"/>
      <c r="H32" s="143"/>
      <c r="I32" s="143"/>
      <c r="J32" s="2"/>
      <c r="K32" s="2"/>
      <c r="L32" s="2"/>
      <c r="M32" s="2"/>
      <c r="N32" s="2"/>
      <c r="O32" s="2"/>
      <c r="P32" s="147"/>
      <c r="Q32" s="4"/>
      <c r="R32" s="2"/>
      <c r="S32" s="4"/>
      <c r="T32" s="2"/>
      <c r="U32" s="2"/>
    </row>
    <row r="33" spans="12:18" s="80" customFormat="1" ht="24.75" customHeight="1">
      <c r="L33" s="74"/>
      <c r="R33" s="148"/>
    </row>
    <row r="34" s="80" customFormat="1" ht="24.75" customHeight="1"/>
    <row r="35" s="80" customFormat="1" ht="24.75" customHeight="1">
      <c r="L35" s="74"/>
    </row>
    <row r="36" s="80" customFormat="1" ht="24.75" customHeight="1">
      <c r="L36" s="74"/>
    </row>
    <row r="37" s="80" customFormat="1" ht="24.75" customHeight="1"/>
    <row r="38" s="80" customFormat="1" ht="24.75" customHeight="1"/>
    <row r="39" s="80" customFormat="1" ht="24.75" customHeight="1"/>
    <row r="40" s="80" customFormat="1" ht="24.75" customHeight="1"/>
    <row r="41" s="80" customFormat="1" ht="24.75" customHeight="1"/>
    <row r="42" s="80" customFormat="1" ht="24.75" customHeight="1"/>
    <row r="87" ht="24.75" customHeight="1">
      <c r="H87" s="60" t="s">
        <v>56</v>
      </c>
    </row>
  </sheetData>
  <sheetProtection/>
  <mergeCells count="3">
    <mergeCell ref="F5:T5"/>
    <mergeCell ref="F6:T6"/>
    <mergeCell ref="J9:L9"/>
  </mergeCells>
  <printOptions/>
  <pageMargins left="0.7086614173228347" right="0.2755905511811024" top="0.5905511811023623" bottom="0.5905511811023623" header="0.3937007874015748" footer="0.3937007874015748"/>
  <pageSetup firstPageNumber="10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110" zoomScaleNormal="110" zoomScaleSheetLayoutView="70" zoomScalePageLayoutView="0" workbookViewId="0" topLeftCell="A11">
      <pane xSplit="4" ySplit="3" topLeftCell="J14" activePane="bottomRight" state="frozen"/>
      <selection pane="topLeft" activeCell="A11" sqref="A11"/>
      <selection pane="topRight" activeCell="E11" sqref="E11"/>
      <selection pane="bottomLeft" activeCell="A14" sqref="A14"/>
      <selection pane="bottomRight" activeCell="Q19" sqref="Q19"/>
    </sheetView>
  </sheetViews>
  <sheetFormatPr defaultColWidth="6.140625" defaultRowHeight="22.5" customHeight="1"/>
  <cols>
    <col min="1" max="1" width="43.28125" style="60" customWidth="1"/>
    <col min="2" max="2" width="1.1484375" style="60" customWidth="1"/>
    <col min="3" max="3" width="5.8515625" style="149" customWidth="1"/>
    <col min="4" max="4" width="2.7109375" style="60" customWidth="1"/>
    <col min="5" max="5" width="20.7109375" style="60" customWidth="1"/>
    <col min="6" max="6" width="2.7109375" style="60" customWidth="1"/>
    <col min="7" max="7" width="20.7109375" style="60" customWidth="1"/>
    <col min="8" max="8" width="2.7109375" style="60" customWidth="1"/>
    <col min="9" max="9" width="20.7109375" style="60" customWidth="1"/>
    <col min="10" max="10" width="2.7109375" style="60" customWidth="1"/>
    <col min="11" max="11" width="20.7109375" style="60" customWidth="1"/>
    <col min="12" max="12" width="2.7109375" style="60" customWidth="1"/>
    <col min="13" max="13" width="30.421875" style="60" customWidth="1"/>
    <col min="14" max="14" width="2.7109375" style="60" customWidth="1"/>
    <col min="15" max="15" width="20.7109375" style="60" customWidth="1"/>
    <col min="16" max="16" width="2.8515625" style="4" customWidth="1"/>
    <col min="17" max="17" width="16.00390625" style="60" bestFit="1" customWidth="1"/>
    <col min="18" max="16384" width="6.140625" style="60" customWidth="1"/>
  </cols>
  <sheetData>
    <row r="1" spans="1:16" s="68" customFormat="1" ht="24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0"/>
      <c r="M1" s="4"/>
      <c r="N1" s="4"/>
      <c r="O1" s="4"/>
      <c r="P1" s="53"/>
    </row>
    <row r="2" spans="1:16" s="68" customFormat="1" ht="24" customHeight="1">
      <c r="A2" s="67" t="s">
        <v>85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0"/>
      <c r="M2" s="4"/>
      <c r="N2" s="4"/>
      <c r="O2" s="4"/>
      <c r="P2" s="53"/>
    </row>
    <row r="3" spans="1:16" s="68" customFormat="1" ht="24" customHeight="1">
      <c r="A3" s="67" t="str">
        <f>ส่วนของผู้ถือหุ้นงบรวม!A3</f>
        <v>สำหรับปีสิ้นสุดวันที่ 31 ธันวาคม 2564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5" ht="7.5" customHeight="1">
      <c r="A4" s="62"/>
      <c r="B4" s="62"/>
      <c r="C4" s="1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21.75" customHeight="1">
      <c r="A5" s="62"/>
      <c r="B5" s="62"/>
      <c r="D5" s="4"/>
      <c r="E5" s="200" t="s">
        <v>77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"/>
    </row>
    <row r="6" spans="1:16" ht="21.75" customHeight="1">
      <c r="A6" s="62"/>
      <c r="B6" s="62"/>
      <c r="D6" s="4"/>
      <c r="E6" s="201" t="s">
        <v>66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"/>
    </row>
    <row r="7" spans="1:16" ht="21.75" customHeight="1">
      <c r="A7" s="62"/>
      <c r="B7" s="62"/>
      <c r="D7" s="4"/>
      <c r="E7" s="2"/>
      <c r="F7" s="2"/>
      <c r="G7" s="2"/>
      <c r="H7" s="2"/>
      <c r="I7" s="75"/>
      <c r="J7" s="75"/>
      <c r="K7" s="75"/>
      <c r="L7" s="2"/>
      <c r="M7" s="187" t="s">
        <v>58</v>
      </c>
      <c r="N7" s="69"/>
      <c r="O7" s="2"/>
      <c r="P7" s="2"/>
    </row>
    <row r="8" spans="1:16" ht="21.75" customHeight="1">
      <c r="A8" s="62"/>
      <c r="B8" s="62"/>
      <c r="D8" s="4"/>
      <c r="E8" s="2"/>
      <c r="F8" s="2"/>
      <c r="G8" s="2"/>
      <c r="H8" s="2"/>
      <c r="I8" s="204"/>
      <c r="J8" s="204"/>
      <c r="K8" s="204"/>
      <c r="L8" s="2"/>
      <c r="M8" s="188" t="s">
        <v>19</v>
      </c>
      <c r="N8" s="4"/>
      <c r="O8" s="2"/>
      <c r="P8" s="2"/>
    </row>
    <row r="9" spans="1:16" ht="21.75" customHeight="1">
      <c r="A9" s="62"/>
      <c r="B9" s="62"/>
      <c r="D9" s="4"/>
      <c r="E9" s="2"/>
      <c r="F9" s="2"/>
      <c r="G9" s="2"/>
      <c r="H9" s="2"/>
      <c r="I9" s="2"/>
      <c r="J9" s="2"/>
      <c r="K9" s="2"/>
      <c r="L9" s="2"/>
      <c r="M9" s="183" t="s">
        <v>84</v>
      </c>
      <c r="N9" s="2"/>
      <c r="O9" s="2"/>
      <c r="P9" s="2"/>
    </row>
    <row r="10" spans="1:16" ht="21.75" customHeight="1">
      <c r="A10" s="62"/>
      <c r="B10" s="62"/>
      <c r="D10" s="2"/>
      <c r="E10" s="2"/>
      <c r="F10" s="2"/>
      <c r="G10" s="2"/>
      <c r="H10" s="2"/>
      <c r="I10" s="200" t="s">
        <v>166</v>
      </c>
      <c r="J10" s="200"/>
      <c r="K10" s="200"/>
      <c r="L10" s="2"/>
      <c r="M10" s="188" t="s">
        <v>135</v>
      </c>
      <c r="N10" s="2"/>
      <c r="O10" s="2"/>
      <c r="P10" s="2"/>
    </row>
    <row r="11" spans="1:16" ht="21.75" customHeight="1">
      <c r="A11" s="62"/>
      <c r="B11" s="62"/>
      <c r="D11" s="2"/>
      <c r="E11" s="70" t="s">
        <v>69</v>
      </c>
      <c r="F11" s="2"/>
      <c r="G11" s="2"/>
      <c r="H11" s="2"/>
      <c r="I11" s="2" t="s">
        <v>86</v>
      </c>
      <c r="J11" s="2"/>
      <c r="K11" s="2"/>
      <c r="L11" s="2"/>
      <c r="M11" s="188" t="s">
        <v>136</v>
      </c>
      <c r="N11" s="2"/>
      <c r="O11" s="2" t="s">
        <v>62</v>
      </c>
      <c r="P11" s="2"/>
    </row>
    <row r="12" spans="1:16" ht="21.75" customHeight="1">
      <c r="A12" s="4"/>
      <c r="B12" s="4"/>
      <c r="D12" s="2"/>
      <c r="E12" s="71" t="s">
        <v>70</v>
      </c>
      <c r="F12" s="2"/>
      <c r="G12" s="65" t="s">
        <v>45</v>
      </c>
      <c r="H12" s="2"/>
      <c r="I12" s="65" t="s">
        <v>87</v>
      </c>
      <c r="J12" s="2"/>
      <c r="K12" s="65" t="s">
        <v>43</v>
      </c>
      <c r="L12" s="2"/>
      <c r="M12" s="182" t="s">
        <v>84</v>
      </c>
      <c r="N12" s="2"/>
      <c r="O12" s="65" t="s">
        <v>19</v>
      </c>
      <c r="P12" s="2"/>
    </row>
    <row r="13" spans="1:16" ht="7.5" customHeight="1">
      <c r="A13" s="4"/>
      <c r="B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ht="21.75" customHeight="1">
      <c r="A14" s="180" t="s">
        <v>172</v>
      </c>
      <c r="E14" s="73">
        <v>1122297625</v>
      </c>
      <c r="F14" s="4"/>
      <c r="G14" s="73">
        <v>208730146</v>
      </c>
      <c r="H14" s="63"/>
      <c r="I14" s="73">
        <v>13405411</v>
      </c>
      <c r="J14" s="4"/>
      <c r="K14" s="73">
        <v>54860677</v>
      </c>
      <c r="L14" s="4"/>
      <c r="M14" s="73">
        <v>-5310692</v>
      </c>
      <c r="N14" s="4"/>
      <c r="O14" s="73">
        <v>1393983167</v>
      </c>
      <c r="Q14" s="73"/>
    </row>
    <row r="15" spans="1:16" ht="21.75" customHeight="1">
      <c r="A15" s="8" t="s">
        <v>90</v>
      </c>
      <c r="B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1.75" customHeight="1">
      <c r="A16" s="4" t="s">
        <v>120</v>
      </c>
      <c r="B16" s="4"/>
      <c r="D16" s="2"/>
      <c r="E16" s="139" t="s">
        <v>40</v>
      </c>
      <c r="F16" s="2"/>
      <c r="G16" s="139" t="s">
        <v>40</v>
      </c>
      <c r="H16" s="2"/>
      <c r="I16" s="139" t="s">
        <v>40</v>
      </c>
      <c r="J16" s="2"/>
      <c r="K16" s="171">
        <f>+งบกำไรขาดทุนเบ็ดเสร็จ!M30</f>
        <v>-46335853</v>
      </c>
      <c r="L16" s="2"/>
      <c r="M16" s="139" t="s">
        <v>40</v>
      </c>
      <c r="N16" s="2"/>
      <c r="O16" s="72">
        <f>SUM(E16:M16)</f>
        <v>-46335853</v>
      </c>
      <c r="P16" s="2"/>
    </row>
    <row r="17" spans="1:16" ht="21.75" customHeight="1">
      <c r="A17" s="4" t="s">
        <v>84</v>
      </c>
      <c r="B17" s="4"/>
      <c r="D17" s="2"/>
      <c r="E17" s="139" t="s">
        <v>40</v>
      </c>
      <c r="F17" s="2"/>
      <c r="G17" s="139" t="s">
        <v>40</v>
      </c>
      <c r="H17" s="2"/>
      <c r="I17" s="139" t="s">
        <v>40</v>
      </c>
      <c r="J17" s="2"/>
      <c r="K17" s="132">
        <f>+งบกำไรขาดทุนเบ็ดเสร็จ!M37+งบกำไรขาดทุนเบ็ดเสร็จ!M39</f>
        <v>-249306</v>
      </c>
      <c r="L17" s="2"/>
      <c r="M17" s="171">
        <f>+งบกำไรขาดทุนเบ็ดเสร็จ!M35</f>
        <v>685857</v>
      </c>
      <c r="N17" s="2"/>
      <c r="O17" s="72">
        <f>SUM(E17:M17)</f>
        <v>436551</v>
      </c>
      <c r="P17" s="2"/>
    </row>
    <row r="18" spans="1:16" ht="21.75" customHeight="1">
      <c r="A18" s="8" t="s">
        <v>91</v>
      </c>
      <c r="B18" s="4"/>
      <c r="D18" s="2"/>
      <c r="E18" s="166" t="s">
        <v>40</v>
      </c>
      <c r="F18" s="2"/>
      <c r="G18" s="166" t="s">
        <v>40</v>
      </c>
      <c r="H18" s="2"/>
      <c r="I18" s="166" t="s">
        <v>40</v>
      </c>
      <c r="J18" s="2"/>
      <c r="K18" s="170">
        <f>SUM(K16:K17)</f>
        <v>-46585159</v>
      </c>
      <c r="L18" s="2"/>
      <c r="M18" s="170">
        <f>SUM(M16:M17)</f>
        <v>685857</v>
      </c>
      <c r="N18" s="2"/>
      <c r="O18" s="170">
        <f>SUM(O16:O17)</f>
        <v>-45899302</v>
      </c>
      <c r="P18" s="2"/>
    </row>
    <row r="19" spans="1:17" ht="21.75" customHeight="1" thickBot="1">
      <c r="A19" s="79" t="s">
        <v>131</v>
      </c>
      <c r="B19" s="4"/>
      <c r="D19" s="2"/>
      <c r="E19" s="47">
        <f>SUM(E14,E18)</f>
        <v>1122297625</v>
      </c>
      <c r="F19" s="2"/>
      <c r="G19" s="47">
        <f>SUM(G14,G18)</f>
        <v>208730146</v>
      </c>
      <c r="H19" s="2"/>
      <c r="I19" s="47">
        <f>SUM(I14,I18)</f>
        <v>13405411</v>
      </c>
      <c r="J19" s="2"/>
      <c r="K19" s="47">
        <f>SUM(K14,K18)</f>
        <v>8275518</v>
      </c>
      <c r="L19" s="2"/>
      <c r="M19" s="47">
        <f>SUM(M14,M18)</f>
        <v>-4624835</v>
      </c>
      <c r="N19" s="2"/>
      <c r="O19" s="47">
        <f>SUM(O14,O18)</f>
        <v>1348083865</v>
      </c>
      <c r="P19" s="2"/>
      <c r="Q19" s="80"/>
    </row>
    <row r="20" spans="1:16" ht="13.5" customHeight="1" thickTop="1">
      <c r="A20" s="4"/>
      <c r="B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47"/>
      <c r="P20" s="2"/>
    </row>
    <row r="21" spans="1:16" ht="21.75" customHeight="1">
      <c r="A21" s="79" t="s">
        <v>155</v>
      </c>
      <c r="B21" s="4"/>
      <c r="D21" s="2"/>
      <c r="E21" s="10">
        <v>1122297625</v>
      </c>
      <c r="F21" s="2"/>
      <c r="G21" s="10">
        <v>208730146</v>
      </c>
      <c r="H21" s="2"/>
      <c r="I21" s="10">
        <v>13405411</v>
      </c>
      <c r="J21" s="2"/>
      <c r="K21" s="10">
        <v>8275518</v>
      </c>
      <c r="L21" s="2"/>
      <c r="M21" s="10">
        <v>-4624835</v>
      </c>
      <c r="N21" s="2"/>
      <c r="O21" s="169">
        <f>SUM(E21:M21)</f>
        <v>1348083865</v>
      </c>
      <c r="P21" s="2"/>
    </row>
    <row r="22" spans="1:16" ht="21.75" customHeight="1">
      <c r="A22" s="79" t="s">
        <v>190</v>
      </c>
      <c r="B22" s="4"/>
      <c r="D22" s="2"/>
      <c r="E22" s="10"/>
      <c r="F22" s="2"/>
      <c r="G22" s="10"/>
      <c r="H22" s="2"/>
      <c r="I22" s="10"/>
      <c r="J22" s="2"/>
      <c r="K22" s="10"/>
      <c r="L22" s="2"/>
      <c r="M22" s="10"/>
      <c r="N22" s="2"/>
      <c r="O22" s="169"/>
      <c r="P22" s="2"/>
    </row>
    <row r="23" spans="1:16" ht="21.75" customHeight="1">
      <c r="A23" s="194" t="s">
        <v>191</v>
      </c>
      <c r="B23" s="4"/>
      <c r="D23" s="2"/>
      <c r="E23" s="32" t="s">
        <v>40</v>
      </c>
      <c r="F23" s="2"/>
      <c r="G23" s="32" t="s">
        <v>40</v>
      </c>
      <c r="H23" s="2"/>
      <c r="I23" s="10">
        <v>720948</v>
      </c>
      <c r="J23" s="2"/>
      <c r="K23" s="10">
        <f>-I23</f>
        <v>-720948</v>
      </c>
      <c r="L23" s="2"/>
      <c r="M23" s="32" t="s">
        <v>40</v>
      </c>
      <c r="N23" s="2"/>
      <c r="O23" s="169" t="s">
        <v>40</v>
      </c>
      <c r="P23" s="2"/>
    </row>
    <row r="24" spans="1:16" ht="21.75" customHeight="1">
      <c r="A24" s="193" t="s">
        <v>192</v>
      </c>
      <c r="B24" s="4"/>
      <c r="D24" s="2"/>
      <c r="E24" s="196" t="s">
        <v>40</v>
      </c>
      <c r="F24" s="2"/>
      <c r="G24" s="196" t="s">
        <v>40</v>
      </c>
      <c r="H24" s="2"/>
      <c r="I24" s="44">
        <f>SUM(I23)</f>
        <v>720948</v>
      </c>
      <c r="J24" s="2"/>
      <c r="K24" s="44">
        <f>SUM(K23)</f>
        <v>-720948</v>
      </c>
      <c r="L24" s="2"/>
      <c r="M24" s="196" t="s">
        <v>40</v>
      </c>
      <c r="N24" s="2"/>
      <c r="O24" s="199" t="s">
        <v>40</v>
      </c>
      <c r="P24" s="2"/>
    </row>
    <row r="25" spans="1:16" ht="21.75" customHeight="1">
      <c r="A25" s="8" t="s">
        <v>90</v>
      </c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1.75" customHeight="1">
      <c r="A26" s="4" t="s">
        <v>156</v>
      </c>
      <c r="B26" s="4"/>
      <c r="D26" s="2"/>
      <c r="E26" s="139" t="s">
        <v>40</v>
      </c>
      <c r="F26" s="2"/>
      <c r="G26" s="139" t="s">
        <v>40</v>
      </c>
      <c r="H26" s="2"/>
      <c r="I26" s="139" t="s">
        <v>40</v>
      </c>
      <c r="J26" s="2"/>
      <c r="K26" s="12">
        <f>+งบกำไรขาดทุนเบ็ดเสร็จ!K30</f>
        <v>14418954</v>
      </c>
      <c r="L26" s="2"/>
      <c r="M26" s="12" t="s">
        <v>40</v>
      </c>
      <c r="N26" s="2"/>
      <c r="O26" s="10">
        <f>SUM(E26:M26)</f>
        <v>14418954</v>
      </c>
      <c r="P26" s="2"/>
    </row>
    <row r="27" spans="1:16" ht="21.75" customHeight="1">
      <c r="A27" s="4" t="s">
        <v>184</v>
      </c>
      <c r="B27" s="4"/>
      <c r="D27" s="2"/>
      <c r="E27" s="139"/>
      <c r="F27" s="2"/>
      <c r="G27" s="139"/>
      <c r="H27" s="2"/>
      <c r="I27" s="139"/>
      <c r="J27" s="2"/>
      <c r="K27" s="12"/>
      <c r="L27" s="2"/>
      <c r="M27" s="12"/>
      <c r="N27" s="2"/>
      <c r="O27" s="10"/>
      <c r="P27" s="2"/>
    </row>
    <row r="28" spans="1:16" ht="21.75" customHeight="1">
      <c r="A28" s="4" t="s">
        <v>185</v>
      </c>
      <c r="B28" s="4"/>
      <c r="D28" s="2"/>
      <c r="E28" s="139" t="s">
        <v>40</v>
      </c>
      <c r="F28" s="2"/>
      <c r="G28" s="139" t="s">
        <v>40</v>
      </c>
      <c r="H28" s="2"/>
      <c r="I28" s="139" t="s">
        <v>40</v>
      </c>
      <c r="J28" s="2"/>
      <c r="K28" s="12">
        <v>575200</v>
      </c>
      <c r="L28" s="2"/>
      <c r="M28" s="12">
        <v>-575200</v>
      </c>
      <c r="N28" s="2"/>
      <c r="O28" s="32" t="s">
        <v>40</v>
      </c>
      <c r="P28" s="2"/>
    </row>
    <row r="29" spans="1:16" ht="21.75" customHeight="1">
      <c r="A29" s="4" t="s">
        <v>84</v>
      </c>
      <c r="B29" s="4"/>
      <c r="D29" s="2"/>
      <c r="E29" s="139" t="s">
        <v>40</v>
      </c>
      <c r="F29" s="2"/>
      <c r="G29" s="139" t="s">
        <v>40</v>
      </c>
      <c r="H29" s="2"/>
      <c r="I29" s="139" t="s">
        <v>40</v>
      </c>
      <c r="J29" s="2"/>
      <c r="K29" s="189" t="s">
        <v>40</v>
      </c>
      <c r="L29" s="2"/>
      <c r="M29" s="151">
        <f>งบกำไรขาดทุนเบ็ดเสร็จ!K40</f>
        <v>2758173</v>
      </c>
      <c r="N29" s="2"/>
      <c r="O29" s="10">
        <f>SUM(E29:M29)</f>
        <v>2758173</v>
      </c>
      <c r="P29" s="2"/>
    </row>
    <row r="30" spans="1:16" ht="21.75" customHeight="1">
      <c r="A30" s="8" t="s">
        <v>91</v>
      </c>
      <c r="B30" s="4"/>
      <c r="D30" s="2"/>
      <c r="E30" s="166" t="s">
        <v>40</v>
      </c>
      <c r="F30" s="132"/>
      <c r="G30" s="166" t="s">
        <v>40</v>
      </c>
      <c r="H30" s="132"/>
      <c r="I30" s="166" t="s">
        <v>40</v>
      </c>
      <c r="J30" s="2"/>
      <c r="K30" s="44">
        <f>SUM(K26:K29)</f>
        <v>14994154</v>
      </c>
      <c r="L30" s="2"/>
      <c r="M30" s="44">
        <f>SUM(M26:M29)</f>
        <v>2182973</v>
      </c>
      <c r="N30" s="2"/>
      <c r="O30" s="44">
        <f>SUM(O26:O29)</f>
        <v>17177127</v>
      </c>
      <c r="P30" s="2"/>
    </row>
    <row r="31" spans="1:17" ht="21.75" customHeight="1" thickBot="1">
      <c r="A31" s="79" t="s">
        <v>157</v>
      </c>
      <c r="B31" s="4"/>
      <c r="D31" s="2"/>
      <c r="E31" s="47">
        <f>SUM(E21,E30,E24)</f>
        <v>1122297625</v>
      </c>
      <c r="F31" s="2"/>
      <c r="G31" s="47">
        <f>SUM(G21,G30,G24)</f>
        <v>208730146</v>
      </c>
      <c r="H31" s="2"/>
      <c r="I31" s="47">
        <f>SUM(I21,I30,I24)</f>
        <v>14126359</v>
      </c>
      <c r="J31" s="2"/>
      <c r="K31" s="47">
        <f>SUM(K21,K30,K24)</f>
        <v>22548724</v>
      </c>
      <c r="L31" s="2"/>
      <c r="M31" s="47">
        <f>SUM(M21,M30,M24)</f>
        <v>-2441862</v>
      </c>
      <c r="N31" s="2"/>
      <c r="O31" s="47">
        <f>SUM(O21,O30,O24)</f>
        <v>1365260992</v>
      </c>
      <c r="P31" s="2"/>
      <c r="Q31" s="80"/>
    </row>
    <row r="32" spans="1:16" ht="22.5" customHeight="1" thickTop="1">
      <c r="A32" s="61"/>
      <c r="B32" s="61"/>
      <c r="C32" s="150"/>
      <c r="D32" s="10"/>
      <c r="E32" s="10"/>
      <c r="F32" s="10"/>
      <c r="G32" s="10"/>
      <c r="H32" s="10"/>
      <c r="I32" s="10"/>
      <c r="J32" s="10"/>
      <c r="K32" s="10"/>
      <c r="L32" s="10"/>
      <c r="M32" s="63"/>
      <c r="N32" s="4"/>
      <c r="O32" s="10"/>
      <c r="P32" s="10"/>
    </row>
    <row r="81" ht="22.5" customHeight="1">
      <c r="F81" s="60" t="s">
        <v>56</v>
      </c>
    </row>
  </sheetData>
  <sheetProtection/>
  <mergeCells count="4">
    <mergeCell ref="E5:O5"/>
    <mergeCell ref="E6:O6"/>
    <mergeCell ref="I8:K8"/>
    <mergeCell ref="I10:K10"/>
  </mergeCells>
  <printOptions/>
  <pageMargins left="0.7086614173228347" right="0.2755905511811024" top="0.5905511811023623" bottom="0.5511811023622047" header="0.3937007874015748" footer="0.3937007874015748"/>
  <pageSetup firstPageNumber="11" useFirstPageNumber="1" horizontalDpi="600" verticalDpi="600" orientation="landscape" paperSize="9" scale="75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9"/>
  <sheetViews>
    <sheetView view="pageBreakPreview" zoomScale="120" zoomScaleNormal="120" zoomScaleSheetLayoutView="120" zoomScalePageLayoutView="0" workbookViewId="0" topLeftCell="A67">
      <selection activeCell="I78" sqref="I78:M78"/>
    </sheetView>
  </sheetViews>
  <sheetFormatPr defaultColWidth="6.140625" defaultRowHeight="21.75" customHeight="1"/>
  <cols>
    <col min="1" max="2" width="1.8515625" style="4" customWidth="1"/>
    <col min="3" max="4" width="3.140625" style="15" customWidth="1"/>
    <col min="5" max="5" width="51.140625" style="15" customWidth="1"/>
    <col min="6" max="6" width="1.421875" style="4" customWidth="1"/>
    <col min="7" max="7" width="16.57421875" style="54" customWidth="1"/>
    <col min="8" max="8" width="1.421875" style="4" customWidth="1"/>
    <col min="9" max="9" width="16.57421875" style="4" customWidth="1"/>
    <col min="10" max="10" width="1.421875" style="4" customWidth="1"/>
    <col min="11" max="11" width="16.57421875" style="11" customWidth="1"/>
    <col min="12" max="12" width="1.421875" style="4" customWidth="1"/>
    <col min="13" max="13" width="16.57421875" style="4" customWidth="1"/>
    <col min="14" max="14" width="1.8515625" style="4" customWidth="1"/>
    <col min="15" max="16" width="7.140625" style="4" customWidth="1"/>
    <col min="17" max="17" width="6.7109375" style="4" customWidth="1"/>
    <col min="18" max="18" width="8.140625" style="4" customWidth="1"/>
    <col min="19" max="16384" width="6.140625" style="4" customWidth="1"/>
  </cols>
  <sheetData>
    <row r="1" spans="1:16" s="40" customFormat="1" ht="21.75" customHeight="1">
      <c r="A1" s="39" t="s">
        <v>0</v>
      </c>
      <c r="B1" s="39"/>
      <c r="C1" s="39"/>
      <c r="D1" s="39"/>
      <c r="E1" s="39"/>
      <c r="F1" s="39"/>
      <c r="G1" s="39"/>
      <c r="H1" s="39"/>
      <c r="L1" s="84"/>
      <c r="M1" s="1"/>
      <c r="N1" s="50"/>
      <c r="O1" s="50"/>
      <c r="P1" s="50"/>
    </row>
    <row r="2" spans="1:14" s="40" customFormat="1" ht="21.75" customHeight="1">
      <c r="A2" s="39" t="s">
        <v>28</v>
      </c>
      <c r="B2" s="39"/>
      <c r="C2" s="39"/>
      <c r="D2" s="39"/>
      <c r="E2" s="39"/>
      <c r="F2" s="39"/>
      <c r="G2" s="39"/>
      <c r="H2" s="39"/>
      <c r="L2" s="84"/>
      <c r="M2" s="1"/>
      <c r="N2" s="53"/>
    </row>
    <row r="3" spans="1:13" s="40" customFormat="1" ht="21.75" customHeight="1">
      <c r="A3" s="152" t="s">
        <v>154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3:13" ht="21" customHeight="1">
      <c r="C5" s="86"/>
      <c r="D5" s="86"/>
      <c r="E5" s="86"/>
      <c r="G5" s="200" t="s">
        <v>77</v>
      </c>
      <c r="H5" s="200"/>
      <c r="I5" s="200"/>
      <c r="J5" s="200"/>
      <c r="K5" s="200"/>
      <c r="L5" s="200"/>
      <c r="M5" s="200"/>
    </row>
    <row r="6" spans="3:13" ht="21" customHeight="1">
      <c r="C6" s="86"/>
      <c r="D6" s="86"/>
      <c r="E6" s="86"/>
      <c r="G6" s="201" t="s">
        <v>1</v>
      </c>
      <c r="H6" s="201"/>
      <c r="I6" s="201"/>
      <c r="J6" s="87"/>
      <c r="K6" s="201" t="s">
        <v>66</v>
      </c>
      <c r="L6" s="201"/>
      <c r="M6" s="201"/>
    </row>
    <row r="7" spans="3:13" ht="21" customHeight="1">
      <c r="C7" s="86"/>
      <c r="D7" s="86"/>
      <c r="E7" s="86"/>
      <c r="G7" s="91">
        <v>2564</v>
      </c>
      <c r="H7" s="2"/>
      <c r="I7" s="91">
        <v>2563</v>
      </c>
      <c r="J7" s="87"/>
      <c r="K7" s="91">
        <v>2564</v>
      </c>
      <c r="L7" s="2"/>
      <c r="M7" s="91">
        <v>2563</v>
      </c>
    </row>
    <row r="8" spans="1:13" ht="21" customHeight="1">
      <c r="A8" s="88" t="s">
        <v>29</v>
      </c>
      <c r="C8" s="86"/>
      <c r="D8" s="86"/>
      <c r="E8" s="86"/>
      <c r="G8" s="56"/>
      <c r="I8" s="56"/>
      <c r="J8" s="87"/>
      <c r="K8" s="2"/>
      <c r="L8" s="2"/>
      <c r="M8" s="2"/>
    </row>
    <row r="9" spans="1:13" ht="21" customHeight="1">
      <c r="A9" s="16" t="s">
        <v>168</v>
      </c>
      <c r="F9" s="87"/>
      <c r="G9" s="13">
        <f>+งบกำไรขาดทุนเบ็ดเสร็จ!G28</f>
        <v>5927127</v>
      </c>
      <c r="H9" s="13"/>
      <c r="I9" s="13">
        <f>+งบกำไรขาดทุนเบ็ดเสร็จ!I28</f>
        <v>-46036071</v>
      </c>
      <c r="J9" s="13"/>
      <c r="K9" s="13">
        <f>+งบกำไรขาดทุนเบ็ดเสร็จ!K28</f>
        <v>14338196</v>
      </c>
      <c r="L9" s="13"/>
      <c r="M9" s="13">
        <f>+งบกำไรขาดทุนเบ็ดเสร็จ!M28</f>
        <v>-44417634</v>
      </c>
    </row>
    <row r="10" spans="1:13" ht="21" customHeight="1">
      <c r="A10" s="57" t="s">
        <v>44</v>
      </c>
      <c r="F10" s="87"/>
      <c r="G10" s="13"/>
      <c r="H10" s="13"/>
      <c r="I10" s="13"/>
      <c r="J10" s="13"/>
      <c r="K10" s="13"/>
      <c r="L10" s="11"/>
      <c r="M10" s="13"/>
    </row>
    <row r="11" spans="1:15" ht="21" customHeight="1">
      <c r="A11" s="21" t="s">
        <v>30</v>
      </c>
      <c r="F11" s="87"/>
      <c r="G11" s="35">
        <v>42590169</v>
      </c>
      <c r="H11" s="13"/>
      <c r="I11" s="35">
        <v>40752070</v>
      </c>
      <c r="J11" s="13"/>
      <c r="K11" s="13">
        <f>32204257+500000</f>
        <v>32704257</v>
      </c>
      <c r="L11" s="11"/>
      <c r="M11" s="13">
        <v>32462709</v>
      </c>
      <c r="O11" s="153"/>
    </row>
    <row r="12" spans="1:15" ht="21" customHeight="1">
      <c r="A12" s="21" t="s">
        <v>160</v>
      </c>
      <c r="F12" s="87"/>
      <c r="G12" s="35">
        <v>856711</v>
      </c>
      <c r="H12" s="35"/>
      <c r="I12" s="35">
        <v>-51493</v>
      </c>
      <c r="J12" s="10"/>
      <c r="K12" s="10">
        <v>443812</v>
      </c>
      <c r="L12" s="63"/>
      <c r="M12" s="10">
        <v>-259493</v>
      </c>
      <c r="O12" s="153"/>
    </row>
    <row r="13" spans="1:15" ht="21" customHeight="1">
      <c r="A13" s="21" t="s">
        <v>158</v>
      </c>
      <c r="F13" s="87"/>
      <c r="G13" s="35">
        <v>-2448747</v>
      </c>
      <c r="H13" s="35"/>
      <c r="I13" s="35">
        <v>7997886</v>
      </c>
      <c r="J13" s="10"/>
      <c r="K13" s="32" t="s">
        <v>40</v>
      </c>
      <c r="L13" s="63"/>
      <c r="M13" s="32" t="s">
        <v>40</v>
      </c>
      <c r="O13" s="153"/>
    </row>
    <row r="14" spans="1:15" ht="21" customHeight="1">
      <c r="A14" s="167" t="s">
        <v>103</v>
      </c>
      <c r="F14" s="87"/>
      <c r="G14" s="35">
        <v>1358054</v>
      </c>
      <c r="H14" s="13"/>
      <c r="I14" s="35">
        <v>4849851</v>
      </c>
      <c r="J14" s="13"/>
      <c r="K14" s="29" t="s">
        <v>40</v>
      </c>
      <c r="L14" s="11"/>
      <c r="M14" s="29" t="s">
        <v>40</v>
      </c>
      <c r="O14" s="153"/>
    </row>
    <row r="15" spans="1:13" ht="21.75" customHeight="1">
      <c r="A15" s="154" t="s">
        <v>88</v>
      </c>
      <c r="G15" s="92">
        <v>1385</v>
      </c>
      <c r="I15" s="92">
        <v>1933839</v>
      </c>
      <c r="K15" s="29" t="s">
        <v>40</v>
      </c>
      <c r="M15" s="29">
        <v>1058662</v>
      </c>
    </row>
    <row r="16" spans="1:13" ht="21.75" customHeight="1">
      <c r="A16" s="154" t="s">
        <v>173</v>
      </c>
      <c r="G16" s="92">
        <v>11625</v>
      </c>
      <c r="I16" s="92" t="s">
        <v>40</v>
      </c>
      <c r="K16" s="29">
        <v>1978</v>
      </c>
      <c r="M16" s="29" t="s">
        <v>40</v>
      </c>
    </row>
    <row r="17" spans="1:15" ht="21" customHeight="1">
      <c r="A17" s="153" t="s">
        <v>159</v>
      </c>
      <c r="F17" s="87"/>
      <c r="G17" s="29">
        <v>-1316691</v>
      </c>
      <c r="H17" s="13"/>
      <c r="I17" s="29">
        <v>746344</v>
      </c>
      <c r="J17" s="13"/>
      <c r="K17" s="29">
        <v>-1316691</v>
      </c>
      <c r="L17" s="11"/>
      <c r="M17" s="29">
        <v>746344</v>
      </c>
      <c r="O17" s="153"/>
    </row>
    <row r="18" spans="1:15" ht="21" customHeight="1">
      <c r="A18" s="153" t="s">
        <v>114</v>
      </c>
      <c r="F18" s="87"/>
      <c r="G18" s="29" t="s">
        <v>40</v>
      </c>
      <c r="H18" s="13"/>
      <c r="I18" s="29">
        <v>-4686634</v>
      </c>
      <c r="J18" s="13"/>
      <c r="K18" s="29" t="s">
        <v>40</v>
      </c>
      <c r="L18" s="11"/>
      <c r="M18" s="29">
        <v>-246877</v>
      </c>
      <c r="O18" s="153"/>
    </row>
    <row r="19" spans="1:15" ht="21" customHeight="1">
      <c r="A19" s="153" t="s">
        <v>186</v>
      </c>
      <c r="F19" s="87"/>
      <c r="G19" s="29">
        <v>879351</v>
      </c>
      <c r="H19" s="13"/>
      <c r="I19" s="29" t="s">
        <v>40</v>
      </c>
      <c r="J19" s="13"/>
      <c r="K19" s="29" t="s">
        <v>40</v>
      </c>
      <c r="L19" s="11"/>
      <c r="M19" s="29" t="s">
        <v>40</v>
      </c>
      <c r="O19" s="153"/>
    </row>
    <row r="20" spans="1:15" ht="21" customHeight="1">
      <c r="A20" s="153" t="s">
        <v>187</v>
      </c>
      <c r="F20" s="87"/>
      <c r="G20" s="29" t="s">
        <v>40</v>
      </c>
      <c r="H20" s="13"/>
      <c r="I20" s="29" t="s">
        <v>40</v>
      </c>
      <c r="J20" s="13"/>
      <c r="K20" s="29">
        <v>1400000</v>
      </c>
      <c r="L20" s="11"/>
      <c r="M20" s="29">
        <v>13199970</v>
      </c>
      <c r="O20" s="153"/>
    </row>
    <row r="21" spans="1:15" ht="21" customHeight="1">
      <c r="A21" s="153" t="s">
        <v>146</v>
      </c>
      <c r="F21" s="87"/>
      <c r="G21" s="29">
        <v>4327826</v>
      </c>
      <c r="H21" s="13"/>
      <c r="I21" s="29">
        <v>19945643</v>
      </c>
      <c r="J21" s="13"/>
      <c r="K21" s="29">
        <v>4327826</v>
      </c>
      <c r="L21" s="11"/>
      <c r="M21" s="29">
        <v>18125643</v>
      </c>
      <c r="O21" s="153"/>
    </row>
    <row r="22" spans="1:15" ht="21" customHeight="1">
      <c r="A22" s="155" t="s">
        <v>89</v>
      </c>
      <c r="F22" s="87"/>
      <c r="G22" s="92">
        <v>622052</v>
      </c>
      <c r="H22" s="35"/>
      <c r="I22" s="92">
        <v>8181298</v>
      </c>
      <c r="J22" s="10"/>
      <c r="K22" s="10">
        <v>590605</v>
      </c>
      <c r="L22" s="35"/>
      <c r="M22" s="10">
        <v>8007865</v>
      </c>
      <c r="O22" s="153"/>
    </row>
    <row r="23" spans="1:15" ht="21" customHeight="1">
      <c r="A23" s="24" t="s">
        <v>38</v>
      </c>
      <c r="F23" s="87"/>
      <c r="G23" s="92">
        <v>-53702</v>
      </c>
      <c r="H23" s="13"/>
      <c r="I23" s="92" t="s">
        <v>40</v>
      </c>
      <c r="J23" s="13"/>
      <c r="K23" s="12">
        <v>-53702</v>
      </c>
      <c r="L23" s="11"/>
      <c r="M23" s="12" t="s">
        <v>40</v>
      </c>
      <c r="O23" s="153"/>
    </row>
    <row r="24" spans="1:15" ht="21" customHeight="1">
      <c r="A24" s="21" t="s">
        <v>35</v>
      </c>
      <c r="F24" s="87"/>
      <c r="G24" s="35">
        <v>-263441</v>
      </c>
      <c r="H24" s="35"/>
      <c r="I24" s="35">
        <v>-425203</v>
      </c>
      <c r="J24" s="10"/>
      <c r="K24" s="10">
        <v>-92055</v>
      </c>
      <c r="L24" s="63"/>
      <c r="M24" s="10">
        <v>-170383</v>
      </c>
      <c r="O24" s="153"/>
    </row>
    <row r="25" spans="1:15" ht="21" customHeight="1">
      <c r="A25" s="21" t="s">
        <v>48</v>
      </c>
      <c r="F25" s="87"/>
      <c r="G25" s="161">
        <v>4208393</v>
      </c>
      <c r="H25" s="13"/>
      <c r="I25" s="161">
        <v>5792549</v>
      </c>
      <c r="J25" s="13"/>
      <c r="K25" s="161">
        <v>4176160</v>
      </c>
      <c r="L25" s="11"/>
      <c r="M25" s="161">
        <v>5787279</v>
      </c>
      <c r="O25" s="153"/>
    </row>
    <row r="26" spans="1:13" ht="21" customHeight="1">
      <c r="A26" s="16" t="s">
        <v>98</v>
      </c>
      <c r="F26" s="87"/>
      <c r="G26" s="12">
        <f>SUM(G9:G25)</f>
        <v>56700112</v>
      </c>
      <c r="H26" s="12"/>
      <c r="I26" s="12">
        <f>SUM(I9:I25)</f>
        <v>39000079</v>
      </c>
      <c r="J26" s="12"/>
      <c r="K26" s="12">
        <f>SUM(K9:K25)</f>
        <v>56520386</v>
      </c>
      <c r="L26" s="12"/>
      <c r="M26" s="12">
        <f>SUM(M9:M25)</f>
        <v>34294085</v>
      </c>
    </row>
    <row r="27" spans="1:13" ht="21" customHeight="1">
      <c r="A27" s="88" t="s">
        <v>31</v>
      </c>
      <c r="F27" s="87"/>
      <c r="G27" s="29"/>
      <c r="H27" s="13"/>
      <c r="I27" s="13"/>
      <c r="J27" s="13"/>
      <c r="K27" s="12"/>
      <c r="L27" s="11"/>
      <c r="M27" s="11"/>
    </row>
    <row r="28" spans="1:13" ht="21" customHeight="1">
      <c r="A28" s="21" t="s">
        <v>63</v>
      </c>
      <c r="F28" s="87"/>
      <c r="G28" s="10">
        <v>-16403396</v>
      </c>
      <c r="H28" s="35"/>
      <c r="I28" s="10">
        <v>10925327</v>
      </c>
      <c r="J28" s="10"/>
      <c r="K28" s="10">
        <v>-9477569</v>
      </c>
      <c r="L28" s="63"/>
      <c r="M28" s="10">
        <v>11998778</v>
      </c>
    </row>
    <row r="29" spans="1:13" ht="21" customHeight="1">
      <c r="A29" s="21" t="s">
        <v>24</v>
      </c>
      <c r="F29" s="87"/>
      <c r="G29" s="35">
        <v>301194</v>
      </c>
      <c r="H29" s="35"/>
      <c r="I29" s="35">
        <v>17762663</v>
      </c>
      <c r="J29" s="10"/>
      <c r="K29" s="92" t="s">
        <v>40</v>
      </c>
      <c r="L29" s="63"/>
      <c r="M29" s="35">
        <v>4470438</v>
      </c>
    </row>
    <row r="30" spans="1:13" ht="21" customHeight="1">
      <c r="A30" s="21" t="s">
        <v>117</v>
      </c>
      <c r="F30" s="87"/>
      <c r="G30" s="92">
        <v>10601682</v>
      </c>
      <c r="H30" s="35"/>
      <c r="I30" s="92">
        <v>-17098552</v>
      </c>
      <c r="J30" s="10"/>
      <c r="K30" s="35">
        <v>-41480</v>
      </c>
      <c r="L30" s="63"/>
      <c r="M30" s="35">
        <v>188076</v>
      </c>
    </row>
    <row r="31" spans="1:13" ht="21" customHeight="1">
      <c r="A31" s="153" t="s">
        <v>75</v>
      </c>
      <c r="F31" s="87"/>
      <c r="G31" s="92">
        <v>163357</v>
      </c>
      <c r="H31" s="35"/>
      <c r="I31" s="92">
        <v>117552</v>
      </c>
      <c r="J31" s="10"/>
      <c r="K31" s="29">
        <v>-193764</v>
      </c>
      <c r="L31" s="63"/>
      <c r="M31" s="29" t="s">
        <v>40</v>
      </c>
    </row>
    <row r="32" spans="1:13" ht="21" customHeight="1">
      <c r="A32" s="153" t="s">
        <v>165</v>
      </c>
      <c r="F32" s="87"/>
      <c r="G32" s="92">
        <v>-331095</v>
      </c>
      <c r="H32" s="35"/>
      <c r="I32" s="92" t="s">
        <v>40</v>
      </c>
      <c r="J32" s="10"/>
      <c r="K32" s="29" t="s">
        <v>40</v>
      </c>
      <c r="L32" s="63"/>
      <c r="M32" s="29" t="s">
        <v>40</v>
      </c>
    </row>
    <row r="33" spans="1:13" ht="21" customHeight="1">
      <c r="A33" s="21" t="s">
        <v>10</v>
      </c>
      <c r="F33" s="87"/>
      <c r="G33" s="35">
        <v>153136</v>
      </c>
      <c r="H33" s="35"/>
      <c r="I33" s="35">
        <v>-829861</v>
      </c>
      <c r="J33" s="92"/>
      <c r="K33" s="92" t="s">
        <v>40</v>
      </c>
      <c r="L33" s="92"/>
      <c r="M33" s="92">
        <v>-526651</v>
      </c>
    </row>
    <row r="34" spans="1:13" ht="21" customHeight="1">
      <c r="A34" s="88" t="s">
        <v>32</v>
      </c>
      <c r="F34" s="87"/>
      <c r="G34" s="29"/>
      <c r="H34" s="13"/>
      <c r="I34" s="29"/>
      <c r="J34" s="13"/>
      <c r="K34" s="2"/>
      <c r="L34" s="11"/>
      <c r="M34" s="2"/>
    </row>
    <row r="35" spans="1:13" ht="21" customHeight="1">
      <c r="A35" s="30" t="s">
        <v>74</v>
      </c>
      <c r="B35" s="89"/>
      <c r="E35" s="4"/>
      <c r="F35" s="87"/>
      <c r="G35" s="35">
        <v>2313977</v>
      </c>
      <c r="H35" s="24"/>
      <c r="I35" s="35">
        <v>-6649051</v>
      </c>
      <c r="J35" s="24"/>
      <c r="K35" s="35">
        <v>1813347</v>
      </c>
      <c r="L35" s="24"/>
      <c r="M35" s="35">
        <v>-6833363</v>
      </c>
    </row>
    <row r="36" spans="1:13" ht="21" customHeight="1">
      <c r="A36" s="30" t="s">
        <v>118</v>
      </c>
      <c r="B36" s="89"/>
      <c r="E36" s="4"/>
      <c r="F36" s="87"/>
      <c r="G36" s="92" t="s">
        <v>40</v>
      </c>
      <c r="I36" s="92">
        <v>-11132095</v>
      </c>
      <c r="J36" s="24"/>
      <c r="K36" s="92" t="s">
        <v>40</v>
      </c>
      <c r="L36" s="24"/>
      <c r="M36" s="35">
        <v>-10909045</v>
      </c>
    </row>
    <row r="37" spans="1:13" ht="21" customHeight="1">
      <c r="A37" s="30" t="s">
        <v>130</v>
      </c>
      <c r="B37" s="89"/>
      <c r="E37" s="4"/>
      <c r="F37" s="87"/>
      <c r="G37" s="160">
        <v>12640</v>
      </c>
      <c r="H37" s="24"/>
      <c r="I37" s="160">
        <v>1237000</v>
      </c>
      <c r="J37" s="24"/>
      <c r="K37" s="145" t="s">
        <v>40</v>
      </c>
      <c r="L37" s="24"/>
      <c r="M37" s="160">
        <v>1237000</v>
      </c>
    </row>
    <row r="38" spans="1:13" ht="21" customHeight="1">
      <c r="A38" s="88" t="s">
        <v>113</v>
      </c>
      <c r="B38" s="89"/>
      <c r="E38" s="4"/>
      <c r="F38" s="87"/>
      <c r="G38" s="13">
        <f>SUM(G26:G37)</f>
        <v>53511607</v>
      </c>
      <c r="H38" s="13"/>
      <c r="I38" s="13">
        <f>SUM(I26:I37)</f>
        <v>33333062</v>
      </c>
      <c r="J38" s="13"/>
      <c r="K38" s="13">
        <f>SUM(K26:K37)</f>
        <v>48620920</v>
      </c>
      <c r="L38" s="11"/>
      <c r="M38" s="13">
        <f>SUM(M26:M37)</f>
        <v>33919318</v>
      </c>
    </row>
    <row r="39" spans="1:13" s="40" customFormat="1" ht="21" customHeight="1">
      <c r="A39" s="24" t="s">
        <v>36</v>
      </c>
      <c r="B39" s="4"/>
      <c r="C39" s="15"/>
      <c r="D39" s="15"/>
      <c r="E39" s="15"/>
      <c r="F39" s="87"/>
      <c r="G39" s="35">
        <v>-1435650</v>
      </c>
      <c r="H39" s="35"/>
      <c r="I39" s="35">
        <v>-2833452</v>
      </c>
      <c r="J39" s="35"/>
      <c r="K39" s="92">
        <v>-1435650</v>
      </c>
      <c r="L39" s="35"/>
      <c r="M39" s="92">
        <v>-2833452</v>
      </c>
    </row>
    <row r="40" spans="1:13" s="40" customFormat="1" ht="21" customHeight="1">
      <c r="A40" s="21" t="s">
        <v>72</v>
      </c>
      <c r="B40" s="4"/>
      <c r="C40" s="15"/>
      <c r="D40" s="15"/>
      <c r="E40" s="15"/>
      <c r="F40" s="87"/>
      <c r="G40" s="35">
        <v>-6118479</v>
      </c>
      <c r="H40" s="35"/>
      <c r="I40" s="35">
        <v>-5780950</v>
      </c>
      <c r="J40" s="10"/>
      <c r="K40" s="35">
        <v>-5513826</v>
      </c>
      <c r="L40" s="63"/>
      <c r="M40" s="35">
        <v>-5220555</v>
      </c>
    </row>
    <row r="41" spans="1:13" ht="21" customHeight="1">
      <c r="A41" s="88" t="s">
        <v>111</v>
      </c>
      <c r="D41" s="90"/>
      <c r="E41" s="90"/>
      <c r="F41" s="87"/>
      <c r="G41" s="52">
        <f>SUM(G38:G40)</f>
        <v>45957478</v>
      </c>
      <c r="H41" s="11"/>
      <c r="I41" s="52">
        <f>SUM(I38:I40)</f>
        <v>24718660</v>
      </c>
      <c r="J41" s="11"/>
      <c r="K41" s="52">
        <f>SUM(K38:K40)</f>
        <v>41671444</v>
      </c>
      <c r="L41" s="11"/>
      <c r="M41" s="52">
        <f>SUM(M38:M40)</f>
        <v>25865311</v>
      </c>
    </row>
    <row r="42" spans="1:13" ht="21.75" customHeight="1">
      <c r="A42" s="39" t="s">
        <v>0</v>
      </c>
      <c r="B42" s="39"/>
      <c r="C42" s="39"/>
      <c r="D42" s="39"/>
      <c r="E42" s="39"/>
      <c r="F42" s="39"/>
      <c r="G42" s="39"/>
      <c r="H42" s="39"/>
      <c r="I42" s="40"/>
      <c r="J42" s="40"/>
      <c r="K42" s="40"/>
      <c r="L42" s="84"/>
      <c r="M42" s="1"/>
    </row>
    <row r="43" spans="1:13" ht="21.75" customHeight="1">
      <c r="A43" s="39" t="s">
        <v>46</v>
      </c>
      <c r="B43" s="39"/>
      <c r="C43" s="39"/>
      <c r="D43" s="39"/>
      <c r="E43" s="39"/>
      <c r="F43" s="39"/>
      <c r="G43" s="39"/>
      <c r="H43" s="39"/>
      <c r="I43" s="40"/>
      <c r="J43" s="40"/>
      <c r="K43" s="40"/>
      <c r="L43" s="84"/>
      <c r="M43" s="1"/>
    </row>
    <row r="44" spans="1:13" ht="21.75" customHeight="1">
      <c r="A44" s="152" t="s">
        <v>154</v>
      </c>
      <c r="B44" s="39"/>
      <c r="C44" s="39"/>
      <c r="D44" s="39"/>
      <c r="E44" s="39"/>
      <c r="F44" s="39"/>
      <c r="G44" s="39"/>
      <c r="H44" s="39"/>
      <c r="I44" s="40"/>
      <c r="J44" s="40"/>
      <c r="K44" s="40"/>
      <c r="L44" s="40"/>
      <c r="M44" s="53"/>
    </row>
    <row r="45" spans="1:13" ht="7.5" customHeight="1">
      <c r="A45" s="85"/>
      <c r="B45" s="39"/>
      <c r="C45" s="39"/>
      <c r="D45" s="39"/>
      <c r="E45" s="39"/>
      <c r="F45" s="39"/>
      <c r="G45" s="39"/>
      <c r="H45" s="39"/>
      <c r="I45" s="40"/>
      <c r="J45" s="40"/>
      <c r="K45" s="40"/>
      <c r="L45" s="40"/>
      <c r="M45" s="53"/>
    </row>
    <row r="46" spans="3:13" ht="21" customHeight="1">
      <c r="C46" s="86"/>
      <c r="D46" s="86"/>
      <c r="E46" s="86"/>
      <c r="G46" s="200" t="s">
        <v>77</v>
      </c>
      <c r="H46" s="200"/>
      <c r="I46" s="200"/>
      <c r="J46" s="200"/>
      <c r="K46" s="200"/>
      <c r="L46" s="200"/>
      <c r="M46" s="200"/>
    </row>
    <row r="47" spans="3:13" ht="21" customHeight="1">
      <c r="C47" s="86"/>
      <c r="D47" s="86"/>
      <c r="E47" s="86"/>
      <c r="G47" s="201" t="s">
        <v>1</v>
      </c>
      <c r="H47" s="201"/>
      <c r="I47" s="201"/>
      <c r="J47" s="87"/>
      <c r="K47" s="201" t="s">
        <v>66</v>
      </c>
      <c r="L47" s="201"/>
      <c r="M47" s="201"/>
    </row>
    <row r="48" spans="3:13" ht="21" customHeight="1">
      <c r="C48" s="86"/>
      <c r="D48" s="86"/>
      <c r="E48" s="86"/>
      <c r="G48" s="91">
        <v>2564</v>
      </c>
      <c r="H48" s="2"/>
      <c r="I48" s="91">
        <v>2563</v>
      </c>
      <c r="J48" s="87"/>
      <c r="K48" s="91">
        <v>2564</v>
      </c>
      <c r="L48" s="2"/>
      <c r="M48" s="91">
        <v>2563</v>
      </c>
    </row>
    <row r="49" spans="1:13" ht="21" customHeight="1">
      <c r="A49" s="88" t="s">
        <v>33</v>
      </c>
      <c r="D49" s="90"/>
      <c r="E49" s="90"/>
      <c r="F49" s="87"/>
      <c r="H49" s="87"/>
      <c r="I49" s="54"/>
      <c r="J49" s="10"/>
      <c r="K49" s="10"/>
      <c r="L49" s="63"/>
      <c r="M49" s="10"/>
    </row>
    <row r="50" spans="1:13" ht="21" customHeight="1">
      <c r="A50" s="21" t="s">
        <v>174</v>
      </c>
      <c r="D50" s="90"/>
      <c r="E50" s="90"/>
      <c r="F50" s="87"/>
      <c r="G50" s="92">
        <v>265430</v>
      </c>
      <c r="I50" s="92">
        <v>431856</v>
      </c>
      <c r="J50" s="10"/>
      <c r="K50" s="92">
        <v>93237</v>
      </c>
      <c r="L50" s="92"/>
      <c r="M50" s="92">
        <v>174081</v>
      </c>
    </row>
    <row r="51" spans="1:15" ht="21" customHeight="1">
      <c r="A51" s="21" t="s">
        <v>175</v>
      </c>
      <c r="D51" s="90"/>
      <c r="E51" s="90"/>
      <c r="F51" s="87"/>
      <c r="G51" s="92">
        <v>53702</v>
      </c>
      <c r="H51" s="24"/>
      <c r="I51" s="92" t="s">
        <v>40</v>
      </c>
      <c r="J51" s="10"/>
      <c r="K51" s="92">
        <v>53702</v>
      </c>
      <c r="L51" s="92"/>
      <c r="M51" s="92" t="s">
        <v>40</v>
      </c>
      <c r="O51" s="55"/>
    </row>
    <row r="52" spans="1:15" ht="21" customHeight="1">
      <c r="A52" s="4" t="s">
        <v>116</v>
      </c>
      <c r="C52" s="4"/>
      <c r="D52" s="4"/>
      <c r="E52" s="4"/>
      <c r="G52" s="12" t="s">
        <v>40</v>
      </c>
      <c r="I52" s="12">
        <v>14578000</v>
      </c>
      <c r="K52" s="29" t="s">
        <v>40</v>
      </c>
      <c r="M52" s="29">
        <v>1050000</v>
      </c>
      <c r="O52" s="55"/>
    </row>
    <row r="53" spans="1:15" ht="21" customHeight="1">
      <c r="A53" s="153" t="s">
        <v>150</v>
      </c>
      <c r="C53" s="4"/>
      <c r="D53" s="4"/>
      <c r="E53" s="4"/>
      <c r="G53" s="29">
        <v>1316707</v>
      </c>
      <c r="I53" s="29">
        <v>377878</v>
      </c>
      <c r="K53" s="29">
        <v>1316707</v>
      </c>
      <c r="M53" s="29">
        <v>377878</v>
      </c>
      <c r="O53" s="55"/>
    </row>
    <row r="54" spans="1:15" ht="21" customHeight="1">
      <c r="A54" s="153" t="s">
        <v>161</v>
      </c>
      <c r="C54" s="4"/>
      <c r="D54" s="4"/>
      <c r="E54" s="4"/>
      <c r="G54" s="29">
        <v>1404886</v>
      </c>
      <c r="I54" s="29" t="s">
        <v>40</v>
      </c>
      <c r="K54" s="29">
        <v>1404886</v>
      </c>
      <c r="M54" s="29" t="s">
        <v>40</v>
      </c>
      <c r="O54" s="55"/>
    </row>
    <row r="55" spans="1:15" ht="21" customHeight="1">
      <c r="A55" s="153" t="s">
        <v>188</v>
      </c>
      <c r="C55" s="4"/>
      <c r="D55" s="4"/>
      <c r="E55" s="4"/>
      <c r="G55" s="29" t="s">
        <v>40</v>
      </c>
      <c r="I55" s="29" t="s">
        <v>40</v>
      </c>
      <c r="K55" s="29">
        <v>50000000</v>
      </c>
      <c r="M55" s="29" t="s">
        <v>40</v>
      </c>
      <c r="O55" s="55"/>
    </row>
    <row r="56" spans="1:13" ht="21" customHeight="1">
      <c r="A56" s="21" t="s">
        <v>123</v>
      </c>
      <c r="G56" s="10">
        <v>-31601772</v>
      </c>
      <c r="H56" s="24"/>
      <c r="I56" s="10">
        <v>-15698718</v>
      </c>
      <c r="J56" s="10"/>
      <c r="K56" s="29">
        <v>-6048972</v>
      </c>
      <c r="L56" s="92"/>
      <c r="M56" s="29">
        <v>-5032902</v>
      </c>
    </row>
    <row r="57" spans="1:13" ht="21" customHeight="1">
      <c r="A57" s="153" t="s">
        <v>94</v>
      </c>
      <c r="C57" s="4"/>
      <c r="D57" s="4"/>
      <c r="E57" s="4"/>
      <c r="G57" s="29">
        <v>-39000</v>
      </c>
      <c r="I57" s="29">
        <v>-100000</v>
      </c>
      <c r="K57" s="29">
        <v>-39000</v>
      </c>
      <c r="M57" s="29">
        <v>-100000</v>
      </c>
    </row>
    <row r="58" spans="1:13" ht="21" customHeight="1">
      <c r="A58" s="153" t="s">
        <v>189</v>
      </c>
      <c r="C58" s="4"/>
      <c r="D58" s="4"/>
      <c r="E58" s="4"/>
      <c r="G58" s="29">
        <v>-5119999</v>
      </c>
      <c r="I58" s="29" t="s">
        <v>40</v>
      </c>
      <c r="K58" s="29">
        <v>-5119999</v>
      </c>
      <c r="M58" s="29" t="s">
        <v>40</v>
      </c>
    </row>
    <row r="59" spans="1:15" ht="21" customHeight="1">
      <c r="A59" s="4" t="s">
        <v>162</v>
      </c>
      <c r="C59" s="4"/>
      <c r="D59" s="4"/>
      <c r="E59" s="4"/>
      <c r="G59" s="29">
        <v>-160000</v>
      </c>
      <c r="I59" s="29" t="s">
        <v>40</v>
      </c>
      <c r="K59" s="29">
        <v>-160000</v>
      </c>
      <c r="M59" s="29" t="s">
        <v>40</v>
      </c>
      <c r="O59" s="55"/>
    </row>
    <row r="60" spans="1:15" ht="21" customHeight="1">
      <c r="A60" s="4" t="s">
        <v>163</v>
      </c>
      <c r="C60" s="4"/>
      <c r="D60" s="4"/>
      <c r="E60" s="4"/>
      <c r="G60" s="29">
        <v>-31180062</v>
      </c>
      <c r="I60" s="29" t="s">
        <v>40</v>
      </c>
      <c r="K60" s="29">
        <v>-31180062</v>
      </c>
      <c r="M60" s="29" t="s">
        <v>40</v>
      </c>
      <c r="O60" s="55"/>
    </row>
    <row r="61" spans="1:13" ht="21" customHeight="1">
      <c r="A61" s="88" t="s">
        <v>176</v>
      </c>
      <c r="D61" s="90"/>
      <c r="E61" s="90"/>
      <c r="G61" s="52">
        <f>SUM(G50:G60)</f>
        <v>-65060108</v>
      </c>
      <c r="H61" s="11"/>
      <c r="I61" s="52">
        <f>SUM(I50:I60)</f>
        <v>-410984</v>
      </c>
      <c r="J61" s="13"/>
      <c r="K61" s="52">
        <f>SUM(K50:K60)</f>
        <v>10320499</v>
      </c>
      <c r="L61" s="13"/>
      <c r="M61" s="52">
        <f>SUM(M50:M60)</f>
        <v>-3530943</v>
      </c>
    </row>
    <row r="62" spans="1:13" ht="7.5" customHeight="1">
      <c r="A62" s="21"/>
      <c r="G62" s="11"/>
      <c r="H62" s="11"/>
      <c r="I62" s="11"/>
      <c r="J62" s="13"/>
      <c r="L62" s="13"/>
      <c r="M62" s="11"/>
    </row>
    <row r="63" spans="1:13" ht="21" customHeight="1">
      <c r="A63" s="88" t="s">
        <v>34</v>
      </c>
      <c r="D63" s="90"/>
      <c r="E63" s="90"/>
      <c r="G63" s="11"/>
      <c r="H63" s="11"/>
      <c r="I63" s="11"/>
      <c r="J63" s="13"/>
      <c r="K63" s="13"/>
      <c r="L63" s="13"/>
      <c r="M63" s="13"/>
    </row>
    <row r="64" spans="1:13" ht="21" customHeight="1">
      <c r="A64" s="21" t="s">
        <v>110</v>
      </c>
      <c r="B64" s="15"/>
      <c r="G64" s="92">
        <v>-26764350</v>
      </c>
      <c r="H64" s="24"/>
      <c r="I64" s="92">
        <v>-25366548</v>
      </c>
      <c r="J64" s="94"/>
      <c r="K64" s="92">
        <v>-26764350</v>
      </c>
      <c r="L64" s="32"/>
      <c r="M64" s="92">
        <v>-25366548</v>
      </c>
    </row>
    <row r="65" spans="1:13" ht="21" customHeight="1">
      <c r="A65" s="123" t="s">
        <v>143</v>
      </c>
      <c r="B65" s="15"/>
      <c r="G65" s="35">
        <v>-9148125</v>
      </c>
      <c r="H65" s="24"/>
      <c r="I65" s="35">
        <v>-8299978</v>
      </c>
      <c r="J65" s="27"/>
      <c r="K65" s="35">
        <v>-8808125</v>
      </c>
      <c r="L65" s="27"/>
      <c r="M65" s="35">
        <v>-8299978</v>
      </c>
    </row>
    <row r="66" spans="1:13" ht="21" customHeight="1">
      <c r="A66" s="88" t="s">
        <v>124</v>
      </c>
      <c r="D66" s="90"/>
      <c r="E66" s="90"/>
      <c r="G66" s="156">
        <f>SUM(G64:G65)</f>
        <v>-35912475</v>
      </c>
      <c r="H66" s="11"/>
      <c r="I66" s="156">
        <f>SUM(I64:I65)</f>
        <v>-33666526</v>
      </c>
      <c r="J66" s="13"/>
      <c r="K66" s="156">
        <f>SUM(K64:K65)</f>
        <v>-35572475</v>
      </c>
      <c r="L66" s="13"/>
      <c r="M66" s="156">
        <f>SUM(M64:M65)</f>
        <v>-33666526</v>
      </c>
    </row>
    <row r="67" spans="1:13" ht="7.5" customHeight="1">
      <c r="A67" s="88"/>
      <c r="D67" s="90"/>
      <c r="E67" s="90"/>
      <c r="G67" s="11"/>
      <c r="H67" s="11"/>
      <c r="I67" s="11"/>
      <c r="J67" s="13"/>
      <c r="L67" s="13"/>
      <c r="M67" s="11"/>
    </row>
    <row r="68" spans="1:13" ht="21" customHeight="1">
      <c r="A68" s="88" t="s">
        <v>177</v>
      </c>
      <c r="D68" s="90"/>
      <c r="E68" s="90"/>
      <c r="G68" s="11">
        <f>G41+G61+G66</f>
        <v>-55015105</v>
      </c>
      <c r="H68" s="11"/>
      <c r="I68" s="11">
        <f>I41+I61+I66</f>
        <v>-9358850</v>
      </c>
      <c r="J68" s="13"/>
      <c r="K68" s="11">
        <f>K41+K61+K66</f>
        <v>16419468</v>
      </c>
      <c r="L68" s="13"/>
      <c r="M68" s="11">
        <f>M41+M61+M66</f>
        <v>-11332158</v>
      </c>
    </row>
    <row r="69" spans="1:13" ht="7.5" customHeight="1">
      <c r="A69" s="88"/>
      <c r="D69" s="90"/>
      <c r="E69" s="90"/>
      <c r="G69" s="11"/>
      <c r="H69" s="11"/>
      <c r="I69" s="11"/>
      <c r="J69" s="13"/>
      <c r="L69" s="13"/>
      <c r="M69" s="11"/>
    </row>
    <row r="70" spans="1:13" ht="21" customHeight="1">
      <c r="A70" s="21" t="s">
        <v>92</v>
      </c>
      <c r="D70" s="90"/>
      <c r="E70" s="90"/>
      <c r="G70" s="51">
        <f>+งบแสดงฐานะการเงิน!J10</f>
        <v>162861887</v>
      </c>
      <c r="H70" s="11"/>
      <c r="I70" s="145">
        <v>172220737</v>
      </c>
      <c r="J70" s="13"/>
      <c r="K70" s="51">
        <f>+งบแสดงฐานะการเงิน!N10</f>
        <v>70644027</v>
      </c>
      <c r="L70" s="13"/>
      <c r="M70" s="145">
        <v>81976185</v>
      </c>
    </row>
    <row r="71" spans="1:13" ht="7.5" customHeight="1">
      <c r="A71" s="88"/>
      <c r="D71" s="90"/>
      <c r="E71" s="90"/>
      <c r="G71" s="11"/>
      <c r="H71" s="11"/>
      <c r="I71" s="11"/>
      <c r="J71" s="13"/>
      <c r="L71" s="13"/>
      <c r="M71" s="11"/>
    </row>
    <row r="72" spans="1:19" ht="21" customHeight="1" thickBot="1">
      <c r="A72" s="88" t="s">
        <v>93</v>
      </c>
      <c r="D72" s="90"/>
      <c r="E72" s="90"/>
      <c r="G72" s="58">
        <f>G68+G70</f>
        <v>107846782</v>
      </c>
      <c r="H72" s="11"/>
      <c r="I72" s="58">
        <f>I68+I70</f>
        <v>162861887</v>
      </c>
      <c r="J72" s="13"/>
      <c r="K72" s="58">
        <f>K68+K70</f>
        <v>87063495</v>
      </c>
      <c r="L72" s="13"/>
      <c r="M72" s="58">
        <f>M68+M70</f>
        <v>70644027</v>
      </c>
      <c r="O72" s="11"/>
      <c r="P72" s="11"/>
      <c r="Q72" s="11"/>
      <c r="R72" s="81"/>
      <c r="S72" s="24"/>
    </row>
    <row r="73" spans="1:19" ht="18" customHeight="1" thickTop="1">
      <c r="A73" s="88"/>
      <c r="D73" s="90"/>
      <c r="E73" s="90"/>
      <c r="G73" s="11"/>
      <c r="H73" s="11"/>
      <c r="I73" s="11"/>
      <c r="J73" s="13"/>
      <c r="L73" s="13"/>
      <c r="M73" s="11"/>
      <c r="O73" s="11"/>
      <c r="P73" s="11"/>
      <c r="Q73" s="11"/>
      <c r="R73" s="81"/>
      <c r="S73" s="24"/>
    </row>
    <row r="74" spans="1:19" ht="18" customHeight="1">
      <c r="A74" s="88" t="s">
        <v>96</v>
      </c>
      <c r="D74" s="90"/>
      <c r="E74" s="90"/>
      <c r="G74" s="11"/>
      <c r="H74" s="11"/>
      <c r="I74" s="11"/>
      <c r="J74" s="13"/>
      <c r="L74" s="13"/>
      <c r="M74" s="11"/>
      <c r="O74" s="11"/>
      <c r="P74" s="11"/>
      <c r="Q74" s="11"/>
      <c r="R74" s="81"/>
      <c r="S74" s="24"/>
    </row>
    <row r="75" spans="1:19" ht="7.5" customHeight="1">
      <c r="A75" s="88"/>
      <c r="D75" s="90"/>
      <c r="E75" s="90"/>
      <c r="G75" s="11"/>
      <c r="H75" s="11"/>
      <c r="I75" s="11"/>
      <c r="J75" s="13"/>
      <c r="L75" s="13"/>
      <c r="M75" s="11"/>
      <c r="O75" s="11"/>
      <c r="P75" s="11"/>
      <c r="Q75" s="11"/>
      <c r="R75" s="81"/>
      <c r="S75" s="24"/>
    </row>
    <row r="76" spans="1:13" ht="21" customHeight="1">
      <c r="A76" s="21" t="s">
        <v>97</v>
      </c>
      <c r="D76" s="90"/>
      <c r="E76" s="90"/>
      <c r="G76" s="11"/>
      <c r="H76" s="11"/>
      <c r="I76" s="144"/>
      <c r="J76" s="13"/>
      <c r="L76" s="13"/>
      <c r="M76" s="144"/>
    </row>
    <row r="77" spans="2:14" ht="21.75" customHeight="1">
      <c r="B77" s="4" t="s">
        <v>178</v>
      </c>
      <c r="G77" s="11">
        <v>51594669</v>
      </c>
      <c r="H77" s="64"/>
      <c r="I77" s="11">
        <v>40949825</v>
      </c>
      <c r="J77" s="64"/>
      <c r="K77" s="12" t="s">
        <v>40</v>
      </c>
      <c r="L77" s="64"/>
      <c r="M77" s="11">
        <v>17003550</v>
      </c>
      <c r="N77" s="64"/>
    </row>
    <row r="78" spans="2:14" ht="21.75" customHeight="1">
      <c r="B78" s="4" t="s">
        <v>179</v>
      </c>
      <c r="G78" s="11">
        <v>9499213</v>
      </c>
      <c r="H78" s="64"/>
      <c r="I78" s="12" t="s">
        <v>40</v>
      </c>
      <c r="J78" s="192"/>
      <c r="K78" s="12" t="s">
        <v>40</v>
      </c>
      <c r="L78" s="192"/>
      <c r="M78" s="12" t="s">
        <v>40</v>
      </c>
      <c r="N78" s="64"/>
    </row>
    <row r="79" spans="1:14" ht="21.75" customHeight="1">
      <c r="A79" s="88"/>
      <c r="G79" s="64">
        <f>+G72-งบแสดงฐานะการเงิน!H10</f>
        <v>0</v>
      </c>
      <c r="H79" s="64"/>
      <c r="I79" s="64">
        <f>+I72-งบแสดงฐานะการเงิน!J10</f>
        <v>0</v>
      </c>
      <c r="J79" s="64"/>
      <c r="K79" s="64">
        <f>+K72-งบแสดงฐานะการเงิน!L10</f>
        <v>0</v>
      </c>
      <c r="L79" s="64"/>
      <c r="M79" s="64">
        <f>+M72-งบแสดงฐานะการเงิน!N10</f>
        <v>0</v>
      </c>
      <c r="N79" s="64"/>
    </row>
  </sheetData>
  <sheetProtection/>
  <mergeCells count="6">
    <mergeCell ref="G5:M5"/>
    <mergeCell ref="G6:I6"/>
    <mergeCell ref="K6:M6"/>
    <mergeCell ref="G46:M46"/>
    <mergeCell ref="G47:I47"/>
    <mergeCell ref="K47:M47"/>
  </mergeCells>
  <printOptions/>
  <pageMargins left="0.7874015748031497" right="0.31496062992125984" top="0.7874015748031497" bottom="0.5905511811023623" header="0.3937007874015748" footer="0.3937007874015748"/>
  <pageSetup firstPageNumber="12" useFirstPageNumber="1" fitToHeight="2" horizontalDpi="600" verticalDpi="600" orientation="portrait" paperSize="9" scale="75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BPRAudit-ACER3</cp:lastModifiedBy>
  <cp:lastPrinted>2022-02-24T08:55:52Z</cp:lastPrinted>
  <dcterms:created xsi:type="dcterms:W3CDTF">2005-01-05T08:17:29Z</dcterms:created>
  <dcterms:modified xsi:type="dcterms:W3CDTF">2022-02-24T08:55:56Z</dcterms:modified>
  <cp:category/>
  <cp:version/>
  <cp:contentType/>
  <cp:contentStatus/>
</cp:coreProperties>
</file>