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9320" windowHeight="4605" tabRatio="726" activeTab="0"/>
  </bookViews>
  <sheets>
    <sheet name="งบแสดงฐานะการเงิน " sheetId="1" r:id="rId1"/>
    <sheet name="งบกำไรขาดทุนเบ็ดเสร็จ (3m)" sheetId="2" r:id="rId2"/>
    <sheet name="งบกำไรขาดทุนเบ็ดเสร็จ (9m)" sheetId="3" r:id="rId3"/>
    <sheet name="ส่วนของผู้ถือหุ้นงบรวม" sheetId="4" r:id="rId4"/>
    <sheet name="ส่วนของผู้ถือหุ้นงบเฉพาะ" sheetId="5" r:id="rId5"/>
    <sheet name="งบกระแสเงินสด" sheetId="6" r:id="rId6"/>
  </sheets>
  <definedNames>
    <definedName name="_xlnm.Print_Area" localSheetId="5">'งบกระแสเงินสด'!$A$1:$M$65</definedName>
    <definedName name="_xlnm.Print_Area" localSheetId="1">'งบกำไรขาดทุนเบ็ดเสร็จ (3m)'!$A$1:$M$47</definedName>
    <definedName name="_xlnm.Print_Area" localSheetId="2">'งบกำไรขาดทุนเบ็ดเสร็จ (9m)'!$A$1:$M$47</definedName>
    <definedName name="_xlnm.Print_Area" localSheetId="0">'งบแสดงฐานะการเงิน '!$A$1:$R$82</definedName>
    <definedName name="_xlnm.Print_Area" localSheetId="4">'ส่วนของผู้ถือหุ้นงบเฉพาะ'!$A$1:$S$26</definedName>
    <definedName name="_xlnm.Print_Area" localSheetId="3">'ส่วนของผู้ถือหุ้นงบรวม'!$A$1:$X$29</definedName>
  </definedNames>
  <calcPr fullCalcOnLoad="1"/>
</workbook>
</file>

<file path=xl/sharedStrings.xml><?xml version="1.0" encoding="utf-8"?>
<sst xmlns="http://schemas.openxmlformats.org/spreadsheetml/2006/main" count="505" uniqueCount="174">
  <si>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</si>
  <si>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</si>
  <si>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</si>
  <si>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</si>
  <si>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</si>
  <si>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</si>
  <si>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</si>
  <si>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</si>
  <si>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</si>
  <si>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</si>
  <si>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</si>
  <si>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</si>
  <si>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</si>
  <si>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</si>
  <si>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</si>
  <si>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</si>
  <si>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</si>
  <si>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</si>
  <si>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</si>
  <si>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</si>
  <si>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</si>
  <si>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</si>
  <si>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</si>
  <si>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</si>
  <si>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</si>
  <si>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</si>
  <si>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พันบาท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</si>
  <si>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</si>
  <si>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</si>
  <si>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</si>
  <si>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</si>
  <si>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</si>
  <si>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</si>
  <si>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</si>
  <si>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</si>
  <si>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</si>
  <si>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</si>
  <si>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ซื้อที่ดิน อาคารและอุปกรณ์</t>
  </si>
  <si>
    <t>กระแสเงินสดจากกิจกรรมจัดหาเงิน</t>
  </si>
  <si>
    <t>จ่ายชำระคืนเงินกู้ยืมระยะยาว</t>
  </si>
  <si>
    <t>ดอกเบี้ยรับ</t>
  </si>
  <si>
    <t>จ่ายดอกเบี้ย</t>
  </si>
  <si>
    <t>เงินกู้ยืมระยะยาวที่ถึงกำหนดชำระภายในหนึ่งปี</t>
  </si>
  <si>
    <t>รวมส่วนของผู้ถือหุ้น</t>
  </si>
  <si>
    <t>ส่วนที่เป็นของผู้ถือหุ้นบริษัทใหญ่</t>
  </si>
  <si>
    <t>รับเงินปันผล</t>
  </si>
  <si>
    <t>รายได้เงินปันผล</t>
  </si>
  <si>
    <t>งบแสดงการเปลี่ยนแปลงส่วนของผู้ถือหุ้น</t>
  </si>
  <si>
    <t xml:space="preserve">      ต้นทุนหลุมฝังกลบค้างจ่าย</t>
  </si>
  <si>
    <t xml:space="preserve">      เงินกองทุนอนุรักษ์สิ่งแวดล้อมค้างจ่าย</t>
  </si>
  <si>
    <t>-</t>
  </si>
  <si>
    <t>ภายในหนึ่งปี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</si>
  <si>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</si>
  <si>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</si>
  <si>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</si>
  <si>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</si>
  <si>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ทุนจดทะเบียน - 900,000,000 หุ้น มูลค่าหุ้นละ 1 บาท</t>
  </si>
  <si>
    <t>ทุนที่ออกและชำระเต็มมูลค่าแล้ว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</si>
  <si>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</si>
  <si>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</si>
  <si>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</si>
  <si>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</si>
  <si>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</si>
  <si>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</si>
  <si>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</si>
  <si>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ค่าตอบแทนผู้บริหาร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</si>
  <si>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</si>
  <si>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</si>
  <si>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ค่าใช้จ่ายในการขาย</t>
  </si>
  <si>
    <t>เงินสดสุทธิใช้ไปจากกิจกรรมจัดหาเงิน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</si>
  <si>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</si>
  <si>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</si>
  <si>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</si>
  <si>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ส่วนที่เป็นของผู้ถือหุ้นบริษัทใหญ่ (บาท)</t>
  </si>
  <si>
    <t>ส่วนของผู้ถือหุ้นบริษัทใหญ่</t>
  </si>
  <si>
    <t>(ขาดทุนสะสม)</t>
  </si>
  <si>
    <t>บริษัทใหญ่</t>
  </si>
  <si>
    <t>อำนาจควบคุม</t>
  </si>
  <si>
    <t>.</t>
  </si>
  <si>
    <t>เงินสดสุทธิได้มาจากกิจกรรมดำเนินงาน</t>
  </si>
  <si>
    <t>เงินสดรับจากการดำเนินงาน</t>
  </si>
  <si>
    <t>องค์ประกอบอื่นของส่วนของผู้ถือหุ้น</t>
  </si>
  <si>
    <t>องค์ประกอบอื่นของ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</si>
  <si>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</si>
  <si>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</si>
  <si>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</si>
  <si>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</si>
  <si>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</si>
  <si>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 (ขาดทุน) เบ็ดเสร็จอื่น - สุทธิจากภาษี</t>
  </si>
  <si>
    <t>ลูกหนี้อื่นและเงินให้กู้ยืมระยะยาวแก่บริษัทย่อย</t>
  </si>
  <si>
    <t>ภาษีเงินได้นิติบุคคลค้างจ่าย</t>
  </si>
  <si>
    <t>สำรองตามกฎหมาย</t>
  </si>
  <si>
    <t>เงินสดและรายการเทียบเท่าเงินสดเพิ่มขึ้น - สุทธิ</t>
  </si>
  <si>
    <t>เงินสดสุทธิได้มา (ใช้ไป) จากกิจกรรมลงทุน</t>
  </si>
  <si>
    <t>กำไรเบ็ดเสร็จรวมสำหรับงวด</t>
  </si>
  <si>
    <t>31 ธันวาคม 2555</t>
  </si>
  <si>
    <t xml:space="preserve">ลูกหนี้การค้าและลูกหนี้อื่น  </t>
  </si>
  <si>
    <t>เงินให้กู้ยืมระยะยาวแก่บริษัทอื่น</t>
  </si>
  <si>
    <t>ที่ดินและสิ่งปลูกสร้างรอการพัฒนาในอนาคต</t>
  </si>
  <si>
    <t>สินทรัพย์</t>
  </si>
  <si>
    <t>เจ้าหนี้การค้าและเจ้าหนี้อื่น - กิจการที่เกี่ยวข้องกัน</t>
  </si>
  <si>
    <t>เจ้าหนี้การค้าและเจ้าหนี้อื่น - กิจการอื่น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</si>
  <si>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</si>
  <si>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</si>
  <si>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</si>
  <si>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</si>
  <si>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</si>
  <si>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>สินทรัพย์ไม่มีตัวตน</t>
  </si>
  <si>
    <t>กำไร (ขาดทุน) เบ็ดเสร็จอื่น</t>
  </si>
  <si>
    <t xml:space="preserve"> -  ยังไม่ได้จัดสรร</t>
  </si>
  <si>
    <t>งบการเงินเฉพาะกิจการ</t>
  </si>
  <si>
    <t>"ปรับปรุงใหม่"</t>
  </si>
  <si>
    <t xml:space="preserve"> - 900,000,000 หุ้น มูลค่าหุ้นละ 1 บาท</t>
  </si>
  <si>
    <t>1 มกราคม 2555</t>
  </si>
  <si>
    <t>สินทรัพย์ภาษีเงินได้รอการตัดบัญชี</t>
  </si>
  <si>
    <t>เงินกู้ยืมระยะยาว - สุทธิจากส่วนที่ถึงกำหนดชำระ</t>
  </si>
  <si>
    <t>การแบ่งปันกำไรเบ็ดเสร็จรวมสำหรับงวด</t>
  </si>
  <si>
    <t>ส่วนของส่วนได้เสียที่ไม่มีอำนาจควบคุม</t>
  </si>
  <si>
    <t>ส่วนของส่วน</t>
  </si>
  <si>
    <t>ได้เสียที่ไม่มี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</si>
  <si>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</si>
  <si>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</si>
  <si>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</si>
  <si>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ยอดคงเหลือ ณ วันที่ 1 มกราคม 2556 ตามที่เคยรายงานไว้</t>
  </si>
  <si>
    <t>ผลกระทบจากการเปลี่ยนแปลงนโยบายการบัญชี</t>
  </si>
  <si>
    <t>ยอดคงเหลือ ณ วันที่ 1 มกราคม 2556 ปรับปรุงใหม่</t>
  </si>
  <si>
    <t>จัดสรรเพื่อเป็น</t>
  </si>
  <si>
    <t>ยอดคงเหลือ ณ วันที่ 1 มกราคม 2555 ตามที่เคยรายงานไว้</t>
  </si>
  <si>
    <t>ยอดคงเหลือ ณ วันที่ 1 มกราคม 2555 ปรับปรุงใหม่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</si>
  <si>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</si>
  <si>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</si>
  <si>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</si>
  <si>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</si>
  <si>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ที่ยังไม่เกิดขึ้นจริง</t>
  </si>
  <si>
    <t>จากเงินลงทุนเผื่อขาย</t>
  </si>
  <si>
    <t>เงินสดจ่ายเพื่อซื้อที่ดินรอการพัฒนา</t>
  </si>
  <si>
    <t>"จัดประเภทใหม่"</t>
  </si>
  <si>
    <t>จ่ายชำระคืนเงินกู้ยืมระยะสั้นจากกิจการที่เกี่ยวข้องกัน</t>
  </si>
  <si>
    <t>รับคืนภาษีเงินได้ถูกหัก ณ ที่จ่าย</t>
  </si>
  <si>
    <t>เงินลงทุนในบริษัทย่อย</t>
  </si>
  <si>
    <t>ซื้อเงินลงทุนระยะยาวอื่น - เผื่อขาย</t>
  </si>
  <si>
    <t>เงินสดรับจากการลดทุนของบริษัทย่อย</t>
  </si>
  <si>
    <t>5, 15</t>
  </si>
  <si>
    <t>4, 14</t>
  </si>
  <si>
    <t>เงินกู้ยืมระยะสั้นและดอกเบี้ยค้างจ่ายจากกิจการที่เกี่ยวข้องกัน</t>
  </si>
  <si>
    <t>ตัดจำหน่ายสินทรัพย์ถาวร</t>
  </si>
  <si>
    <t>รับดอกเบี้ย</t>
  </si>
  <si>
    <t>เงินปันผลจ่าย</t>
  </si>
  <si>
    <t>เบี้ยปรับและเงินเพิ่ม</t>
  </si>
  <si>
    <t>สำรองตามกฏหมาย</t>
  </si>
  <si>
    <t>ค่าใช้จ่ายภาษีเงินได้</t>
  </si>
  <si>
    <t>ตัดจำหน่ายภาษีถูกหัก ณ ที่จ่าย</t>
  </si>
  <si>
    <t>กลับรายการหนี้สงสัยจะสูญ</t>
  </si>
  <si>
    <t>กำไร (ขาดทุน) เบ็ดเสร็จรวมสำหรับงวด</t>
  </si>
  <si>
    <t>30 กันยายน 2556</t>
  </si>
  <si>
    <t>ณ วันที่ 30 กันยายน 2556</t>
  </si>
  <si>
    <t>สำหรับงวดสามเดือนสิ้นสุดวันที่ 30 กันยายน 2556</t>
  </si>
  <si>
    <t>สำหรับงวดเก้าเดือนสิ้นสุดวันที่ 30 กันยายน 2556</t>
  </si>
  <si>
    <t>ยอดคงเหลือ ณ วันที่ 30 กันยายน 2556</t>
  </si>
  <si>
    <t>ยอดคงเหลือ ณ วันที่ 30 กันยายน 2555</t>
  </si>
  <si>
    <t xml:space="preserve">        - การเปลี่ยนแปลงในมูลค่ายุติธรรมของหลักทรัพย์เพื่อขาย</t>
  </si>
  <si>
    <t>เจ้าหนี้การค้าและเจ้าหนี้อื่น</t>
  </si>
  <si>
    <t xml:space="preserve">เงินฝากประจำที่ติดภาระค้ำประกันลดลง </t>
  </si>
  <si>
    <t>กำไรสำหรับงวด</t>
  </si>
  <si>
    <t>การแบ่งปันกำไรสำหรับงวด</t>
  </si>
  <si>
    <t>กำไรก่อนภาษีเงินได้</t>
  </si>
  <si>
    <t>กำไรจากการประมาณการ</t>
  </si>
  <si>
    <t>ตามหลักคณิตศาสตร์</t>
  </si>
  <si>
    <t>ประกันภัยสำหรับโครงการ</t>
  </si>
  <si>
    <t>ผลประโยชน์พนักงาน</t>
  </si>
  <si>
    <t>รายการจัดประเภท</t>
  </si>
  <si>
    <t>เงินลงทุนระยะยาว - หลักทรัพย์เผื่อขาย</t>
  </si>
  <si>
    <t>กำไรต่อหุ้นสำหรับงวด</t>
  </si>
  <si>
    <t>เงินสดรับจากเงินให้กู้ยืมระยะยาวแก่กิจการอื่น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</si>
</sst>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  <numFmt numFmtId="243" formatCode="[$-1070000]d/m/yy;@"/>
    <numFmt numFmtId="244" formatCode="_(* #,##0.000000_);_(* \(#,##0.000000\);_(* &quot;-&quot;??_);_(@_)"/>
  </numFmts>
  <fonts count="31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color indexed="10"/>
      <name val="Angsana New"/>
      <family val="1"/>
    </font>
    <font>
      <i/>
      <sz val="14"/>
      <color indexed="8"/>
      <name val="Angsana New"/>
      <family val="1"/>
    </font>
    <font>
      <b/>
      <sz val="15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17" fontId="24" fillId="0" borderId="0" xfId="0" applyNumberFormat="1" applyFont="1" applyBorder="1" applyAlignment="1">
      <alignment horizontal="right"/>
    </xf>
    <xf numFmtId="217" fontId="24" fillId="0" borderId="0" xfId="0" applyNumberFormat="1" applyFont="1" applyFill="1" applyBorder="1" applyAlignment="1">
      <alignment horizontal="right"/>
    </xf>
    <xf numFmtId="220" fontId="24" fillId="0" borderId="0" xfId="42" applyNumberFormat="1" applyFont="1" applyFill="1" applyBorder="1" applyAlignment="1">
      <alignment/>
    </xf>
    <xf numFmtId="220" fontId="24" fillId="0" borderId="0" xfId="42" applyNumberFormat="1" applyFont="1" applyBorder="1" applyAlignment="1">
      <alignment horizontal="center"/>
    </xf>
    <xf numFmtId="220" fontId="24" fillId="0" borderId="0" xfId="42" applyNumberFormat="1" applyFont="1" applyFill="1" applyBorder="1" applyAlignment="1">
      <alignment horizontal="center"/>
    </xf>
    <xf numFmtId="220" fontId="24" fillId="0" borderId="0" xfId="42" applyNumberFormat="1" applyFont="1" applyFill="1" applyBorder="1" applyAlignment="1">
      <alignment horizontal="right"/>
    </xf>
    <xf numFmtId="220" fontId="24" fillId="0" borderId="0" xfId="42" applyNumberFormat="1" applyFont="1" applyBorder="1" applyAlignment="1">
      <alignment horizontal="right"/>
    </xf>
    <xf numFmtId="220" fontId="24" fillId="0" borderId="11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20" fontId="24" fillId="0" borderId="10" xfId="42" applyNumberFormat="1" applyFont="1" applyFill="1" applyBorder="1" applyAlignment="1">
      <alignment horizontal="right"/>
    </xf>
    <xf numFmtId="194" fontId="24" fillId="0" borderId="0" xfId="42" applyFont="1" applyBorder="1" applyAlignment="1">
      <alignment horizontal="right"/>
    </xf>
    <xf numFmtId="194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4" fillId="0" borderId="0" xfId="0" applyNumberFormat="1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 vertical="center"/>
    </xf>
    <xf numFmtId="37" fontId="24" fillId="0" borderId="0" xfId="0" applyNumberFormat="1" applyFont="1" applyFill="1" applyBorder="1" applyAlignment="1">
      <alignment horizontal="center" vertical="center"/>
    </xf>
    <xf numFmtId="194" fontId="24" fillId="0" borderId="0" xfId="42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20" fontId="24" fillId="0" borderId="0" xfId="42" applyNumberFormat="1" applyFont="1" applyFill="1" applyBorder="1" applyAlignment="1">
      <alignment vertical="center"/>
    </xf>
    <xf numFmtId="220" fontId="23" fillId="0" borderId="0" xfId="42" applyNumberFormat="1" applyFont="1" applyFill="1" applyBorder="1" applyAlignment="1">
      <alignment vertical="center"/>
    </xf>
    <xf numFmtId="217" fontId="24" fillId="0" borderId="0" xfId="0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220" fontId="24" fillId="0" borderId="12" xfId="42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217" fontId="24" fillId="0" borderId="0" xfId="0" applyNumberFormat="1" applyFont="1" applyBorder="1" applyAlignment="1">
      <alignment horizontal="right" vertical="center"/>
    </xf>
    <xf numFmtId="217" fontId="24" fillId="0" borderId="0" xfId="0" applyNumberFormat="1" applyFont="1" applyFill="1" applyBorder="1" applyAlignment="1">
      <alignment horizontal="center"/>
    </xf>
    <xf numFmtId="220" fontId="24" fillId="0" borderId="11" xfId="42" applyNumberFormat="1" applyFont="1" applyFill="1" applyBorder="1" applyAlignment="1">
      <alignment horizontal="right" vertical="center"/>
    </xf>
    <xf numFmtId="220" fontId="24" fillId="0" borderId="0" xfId="45" applyNumberFormat="1" applyFont="1" applyBorder="1" applyAlignment="1">
      <alignment/>
    </xf>
    <xf numFmtId="220" fontId="24" fillId="0" borderId="0" xfId="45" applyNumberFormat="1" applyFont="1" applyFill="1" applyBorder="1" applyAlignment="1">
      <alignment/>
    </xf>
    <xf numFmtId="220" fontId="24" fillId="0" borderId="0" xfId="45" applyNumberFormat="1" applyFont="1" applyFill="1" applyBorder="1" applyAlignment="1">
      <alignment horizontal="right"/>
    </xf>
    <xf numFmtId="194" fontId="24" fillId="0" borderId="0" xfId="42" applyFont="1" applyFill="1" applyBorder="1" applyAlignment="1">
      <alignment horizontal="right" vertical="center"/>
    </xf>
    <xf numFmtId="220" fontId="24" fillId="0" borderId="10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 quotePrefix="1">
      <alignment vertical="center"/>
    </xf>
    <xf numFmtId="220" fontId="24" fillId="0" borderId="11" xfId="42" applyNumberFormat="1" applyFont="1" applyFill="1" applyBorder="1" applyAlignment="1">
      <alignment horizontal="left" vertical="center"/>
    </xf>
    <xf numFmtId="194" fontId="23" fillId="0" borderId="0" xfId="42" applyFont="1" applyFill="1" applyBorder="1" applyAlignment="1">
      <alignment vertical="center"/>
    </xf>
    <xf numFmtId="217" fontId="24" fillId="0" borderId="12" xfId="0" applyNumberFormat="1" applyFont="1" applyFill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/>
    </xf>
    <xf numFmtId="217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217" fontId="24" fillId="0" borderId="11" xfId="0" applyNumberFormat="1" applyFont="1" applyFill="1" applyBorder="1" applyAlignment="1">
      <alignment horizontal="right"/>
    </xf>
    <xf numFmtId="217" fontId="24" fillId="0" borderId="10" xfId="0" applyNumberFormat="1" applyFont="1" applyFill="1" applyBorder="1" applyAlignment="1">
      <alignment horizontal="center"/>
    </xf>
    <xf numFmtId="41" fontId="24" fillId="0" borderId="10" xfId="42" applyNumberFormat="1" applyFont="1" applyFill="1" applyBorder="1" applyAlignment="1">
      <alignment horizontal="center"/>
    </xf>
    <xf numFmtId="220" fontId="24" fillId="0" borderId="12" xfId="42" applyNumberFormat="1" applyFont="1" applyFill="1" applyBorder="1" applyAlignment="1">
      <alignment horizontal="center"/>
    </xf>
    <xf numFmtId="220" fontId="24" fillId="0" borderId="13" xfId="42" applyNumberFormat="1" applyFont="1" applyFill="1" applyBorder="1" applyAlignment="1">
      <alignment horizontal="center"/>
    </xf>
    <xf numFmtId="218" fontId="24" fillId="0" borderId="0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 horizontal="right"/>
    </xf>
    <xf numFmtId="217" fontId="24" fillId="0" borderId="13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/>
    </xf>
    <xf numFmtId="0" fontId="23" fillId="0" borderId="0" xfId="59" applyFont="1" applyFill="1" applyAlignment="1">
      <alignment/>
      <protection/>
    </xf>
    <xf numFmtId="220" fontId="0" fillId="0" borderId="0" xfId="42" applyNumberFormat="1" applyFont="1" applyFill="1" applyBorder="1" applyAlignment="1">
      <alignment/>
    </xf>
    <xf numFmtId="220" fontId="24" fillId="0" borderId="10" xfId="42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94" fontId="24" fillId="0" borderId="0" xfId="44" applyNumberFormat="1" applyFont="1" applyFill="1" applyBorder="1" applyAlignment="1">
      <alignment/>
    </xf>
    <xf numFmtId="220" fontId="24" fillId="0" borderId="10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220" fontId="24" fillId="0" borderId="12" xfId="42" applyNumberFormat="1" applyFont="1" applyFill="1" applyBorder="1" applyAlignment="1">
      <alignment/>
    </xf>
    <xf numFmtId="217" fontId="24" fillId="0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220" fontId="0" fillId="0" borderId="10" xfId="45" applyNumberFormat="1" applyFont="1" applyFill="1" applyBorder="1" applyAlignment="1">
      <alignment horizontal="center"/>
    </xf>
    <xf numFmtId="217" fontId="0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217" fontId="24" fillId="0" borderId="0" xfId="0" applyNumberFormat="1" applyFont="1" applyFill="1" applyBorder="1" applyAlignment="1">
      <alignment/>
    </xf>
    <xf numFmtId="194" fontId="24" fillId="0" borderId="10" xfId="42" applyFont="1" applyFill="1" applyBorder="1" applyAlignment="1">
      <alignment horizontal="center"/>
    </xf>
    <xf numFmtId="194" fontId="24" fillId="0" borderId="0" xfId="42" applyFont="1" applyFill="1" applyBorder="1" applyAlignment="1">
      <alignment/>
    </xf>
    <xf numFmtId="220" fontId="24" fillId="0" borderId="10" xfId="45" applyNumberFormat="1" applyFont="1" applyFill="1" applyBorder="1" applyAlignment="1">
      <alignment horizontal="center"/>
    </xf>
    <xf numFmtId="194" fontId="24" fillId="0" borderId="0" xfId="45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220" fontId="24" fillId="0" borderId="0" xfId="45" applyNumberFormat="1" applyFont="1" applyFill="1" applyBorder="1" applyAlignment="1">
      <alignment horizontal="center"/>
    </xf>
    <xf numFmtId="217" fontId="24" fillId="0" borderId="13" xfId="0" applyNumberFormat="1" applyFont="1" applyFill="1" applyBorder="1" applyAlignment="1">
      <alignment horizontal="center"/>
    </xf>
    <xf numFmtId="220" fontId="24" fillId="0" borderId="0" xfId="0" applyNumberFormat="1" applyFont="1" applyFill="1" applyBorder="1" applyAlignment="1">
      <alignment horizontal="right"/>
    </xf>
    <xf numFmtId="217" fontId="24" fillId="0" borderId="0" xfId="0" applyNumberFormat="1" applyFont="1" applyFill="1" applyAlignment="1">
      <alignment/>
    </xf>
    <xf numFmtId="217" fontId="24" fillId="0" borderId="0" xfId="0" applyNumberFormat="1" applyFont="1" applyFill="1" applyAlignment="1">
      <alignment horizontal="center"/>
    </xf>
    <xf numFmtId="217" fontId="24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220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217" fontId="24" fillId="0" borderId="0" xfId="0" applyNumberFormat="1" applyFont="1" applyFill="1" applyBorder="1" applyAlignment="1">
      <alignment horizontal="center" vertical="center"/>
    </xf>
    <xf numFmtId="220" fontId="24" fillId="0" borderId="11" xfId="42" applyNumberFormat="1" applyFont="1" applyFill="1" applyBorder="1" applyAlignment="1">
      <alignment horizontal="center" vertical="center"/>
    </xf>
    <xf numFmtId="220" fontId="24" fillId="0" borderId="14" xfId="42" applyNumberFormat="1" applyFont="1" applyFill="1" applyBorder="1" applyAlignment="1">
      <alignment horizontal="right" vertical="center"/>
    </xf>
    <xf numFmtId="217" fontId="2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220" fontId="24" fillId="0" borderId="11" xfId="42" applyNumberFormat="1" applyFont="1" applyFill="1" applyBorder="1" applyAlignment="1">
      <alignment vertical="center"/>
    </xf>
    <xf numFmtId="220" fontId="24" fillId="0" borderId="12" xfId="42" applyNumberFormat="1" applyFont="1" applyFill="1" applyBorder="1" applyAlignment="1">
      <alignment vertical="center"/>
    </xf>
    <xf numFmtId="220" fontId="24" fillId="0" borderId="10" xfId="42" applyNumberFormat="1" applyFont="1" applyFill="1" applyBorder="1" applyAlignment="1">
      <alignment vertical="center"/>
    </xf>
    <xf numFmtId="220" fontId="24" fillId="0" borderId="14" xfId="42" applyNumberFormat="1" applyFont="1" applyFill="1" applyBorder="1" applyAlignment="1">
      <alignment vertical="center"/>
    </xf>
    <xf numFmtId="220" fontId="24" fillId="0" borderId="10" xfId="42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194" fontId="24" fillId="0" borderId="0" xfId="42" applyFont="1" applyFill="1" applyAlignment="1">
      <alignment/>
    </xf>
    <xf numFmtId="217" fontId="24" fillId="0" borderId="14" xfId="0" applyNumberFormat="1" applyFont="1" applyFill="1" applyBorder="1" applyAlignment="1">
      <alignment horizontal="right"/>
    </xf>
    <xf numFmtId="217" fontId="24" fillId="0" borderId="14" xfId="0" applyNumberFormat="1" applyFont="1" applyFill="1" applyBorder="1" applyAlignment="1">
      <alignment/>
    </xf>
    <xf numFmtId="231" fontId="24" fillId="0" borderId="12" xfId="42" applyNumberFormat="1" applyFont="1" applyFill="1" applyBorder="1" applyAlignment="1">
      <alignment/>
    </xf>
    <xf numFmtId="231" fontId="24" fillId="0" borderId="0" xfId="0" applyNumberFormat="1" applyFont="1" applyFill="1" applyBorder="1" applyAlignment="1">
      <alignment/>
    </xf>
    <xf numFmtId="231" fontId="24" fillId="0" borderId="12" xfId="0" applyNumberFormat="1" applyFont="1" applyFill="1" applyBorder="1" applyAlignment="1">
      <alignment/>
    </xf>
    <xf numFmtId="0" fontId="24" fillId="0" borderId="0" xfId="42" applyNumberFormat="1" applyFont="1" applyFill="1" applyAlignment="1">
      <alignment/>
    </xf>
    <xf numFmtId="220" fontId="24" fillId="0" borderId="0" xfId="0" applyNumberFormat="1" applyFont="1" applyFill="1" applyBorder="1" applyAlignment="1">
      <alignment/>
    </xf>
    <xf numFmtId="220" fontId="26" fillId="0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217" fontId="24" fillId="0" borderId="11" xfId="0" applyNumberFormat="1" applyFont="1" applyFill="1" applyBorder="1" applyAlignment="1">
      <alignment horizontal="right" vertical="center"/>
    </xf>
    <xf numFmtId="217" fontId="24" fillId="0" borderId="10" xfId="0" applyNumberFormat="1" applyFont="1" applyFill="1" applyBorder="1" applyAlignment="1">
      <alignment horizontal="right" vertical="center"/>
    </xf>
    <xf numFmtId="217" fontId="24" fillId="0" borderId="14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217" fontId="24" fillId="0" borderId="1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220" fontId="24" fillId="0" borderId="11" xfId="42" applyNumberFormat="1" applyFont="1" applyFill="1" applyBorder="1" applyAlignment="1">
      <alignment horizontal="center"/>
    </xf>
    <xf numFmtId="49" fontId="24" fillId="0" borderId="10" xfId="42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220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220" fontId="24" fillId="0" borderId="10" xfId="45" applyNumberFormat="1" applyFont="1" applyBorder="1" applyAlignment="1">
      <alignment horizontal="right"/>
    </xf>
    <xf numFmtId="220" fontId="24" fillId="0" borderId="10" xfId="45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view="pageBreakPreview" zoomScale="110" zoomScaleSheetLayoutView="110" workbookViewId="0" topLeftCell="A34">
      <selection activeCell="J41" sqref="J41"/>
    </sheetView>
  </sheetViews>
  <sheetFormatPr defaultColWidth="9.140625" defaultRowHeight="21.75" customHeight="1"/>
  <cols>
    <col min="1" max="1" width="2.8515625" style="43" customWidth="1"/>
    <col min="2" max="2" width="2.28125" style="43" customWidth="1"/>
    <col min="3" max="3" width="5.00390625" style="41" customWidth="1"/>
    <col min="4" max="4" width="3.8515625" style="41" customWidth="1"/>
    <col min="5" max="5" width="33.28125" style="41" customWidth="1"/>
    <col min="6" max="6" width="7.57421875" style="151" customWidth="1"/>
    <col min="7" max="7" width="1.28515625" style="43" customWidth="1"/>
    <col min="8" max="8" width="14.7109375" style="35" customWidth="1"/>
    <col min="9" max="9" width="1.28515625" style="43" customWidth="1"/>
    <col min="10" max="10" width="14.7109375" style="35" customWidth="1"/>
    <col min="11" max="11" width="1.28515625" style="35" customWidth="1"/>
    <col min="12" max="12" width="14.7109375" style="35" customWidth="1"/>
    <col min="13" max="13" width="1.28515625" style="43" customWidth="1"/>
    <col min="14" max="14" width="14.7109375" style="35" customWidth="1"/>
    <col min="15" max="15" width="1.28515625" style="35" customWidth="1"/>
    <col min="16" max="16" width="14.7109375" style="35" customWidth="1"/>
    <col min="17" max="17" width="1.28515625" style="35" customWidth="1"/>
    <col min="18" max="18" width="14.7109375" style="35" customWidth="1"/>
    <col min="19" max="16384" width="9.140625" style="43" customWidth="1"/>
  </cols>
  <sheetData>
    <row r="1" spans="1:18" s="26" customFormat="1" ht="22.5" customHeight="1">
      <c r="A1" s="58" t="s">
        <v>0</v>
      </c>
      <c r="B1" s="58"/>
      <c r="C1" s="58"/>
      <c r="D1" s="58"/>
      <c r="E1" s="58"/>
      <c r="F1" s="150"/>
      <c r="G1" s="58"/>
      <c r="H1" s="24"/>
      <c r="I1" s="58"/>
      <c r="J1" s="24"/>
      <c r="K1" s="24"/>
      <c r="L1" s="24"/>
      <c r="M1" s="58"/>
      <c r="N1" s="24"/>
      <c r="O1" s="25"/>
      <c r="P1" s="25"/>
      <c r="Q1" s="25"/>
      <c r="R1" s="25"/>
    </row>
    <row r="2" spans="1:18" s="26" customFormat="1" ht="22.5" customHeight="1">
      <c r="A2" s="58" t="s">
        <v>70</v>
      </c>
      <c r="B2" s="58"/>
      <c r="C2" s="58"/>
      <c r="D2" s="58"/>
      <c r="E2" s="58"/>
      <c r="F2" s="150"/>
      <c r="G2" s="58"/>
      <c r="H2" s="24"/>
      <c r="I2" s="58"/>
      <c r="J2" s="24"/>
      <c r="K2" s="24"/>
      <c r="L2" s="24"/>
      <c r="M2" s="58"/>
      <c r="N2" s="24"/>
      <c r="O2" s="25"/>
      <c r="P2" s="25"/>
      <c r="Q2" s="25"/>
      <c r="R2" s="25"/>
    </row>
    <row r="3" spans="1:18" s="26" customFormat="1" ht="22.5" customHeight="1">
      <c r="A3" s="58" t="s">
        <v>155</v>
      </c>
      <c r="B3" s="58"/>
      <c r="C3" s="58"/>
      <c r="D3" s="58"/>
      <c r="E3" s="58"/>
      <c r="F3" s="150"/>
      <c r="G3" s="58"/>
      <c r="H3" s="24"/>
      <c r="I3" s="58"/>
      <c r="J3" s="24"/>
      <c r="K3" s="24"/>
      <c r="L3" s="24"/>
      <c r="M3" s="58"/>
      <c r="N3" s="24"/>
      <c r="O3" s="25"/>
      <c r="P3" s="25"/>
      <c r="Q3" s="122"/>
      <c r="R3" s="122"/>
    </row>
    <row r="4" spans="3:5" ht="22.5" customHeight="1">
      <c r="C4" s="59"/>
      <c r="D4" s="59"/>
      <c r="E4" s="59"/>
    </row>
    <row r="5" spans="1:14" ht="6" customHeight="1">
      <c r="A5" s="59"/>
      <c r="B5" s="59"/>
      <c r="C5" s="59"/>
      <c r="D5" s="59"/>
      <c r="E5" s="59"/>
      <c r="F5" s="152"/>
      <c r="G5" s="59"/>
      <c r="H5" s="34"/>
      <c r="I5" s="59"/>
      <c r="J5" s="34"/>
      <c r="K5" s="34"/>
      <c r="L5" s="34"/>
      <c r="M5" s="59"/>
      <c r="N5" s="34"/>
    </row>
    <row r="6" spans="6:18" ht="21.75" customHeight="1">
      <c r="F6" s="153"/>
      <c r="G6" s="44"/>
      <c r="H6" s="167" t="s">
        <v>26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3:18" ht="21.75" customHeight="1">
      <c r="C7" s="60"/>
      <c r="D7" s="60"/>
      <c r="E7" s="60"/>
      <c r="F7" s="153"/>
      <c r="G7" s="44"/>
      <c r="H7" s="167" t="s">
        <v>1</v>
      </c>
      <c r="I7" s="167"/>
      <c r="J7" s="167"/>
      <c r="K7" s="167"/>
      <c r="L7" s="167"/>
      <c r="M7" s="45"/>
      <c r="N7" s="168" t="s">
        <v>110</v>
      </c>
      <c r="O7" s="168"/>
      <c r="P7" s="168"/>
      <c r="Q7" s="168"/>
      <c r="R7" s="168"/>
    </row>
    <row r="8" spans="3:18" ht="21.75" customHeight="1">
      <c r="C8" s="60"/>
      <c r="D8" s="60"/>
      <c r="E8" s="60"/>
      <c r="F8" s="153"/>
      <c r="G8" s="44"/>
      <c r="H8" s="28" t="s">
        <v>154</v>
      </c>
      <c r="I8" s="44"/>
      <c r="J8" s="28" t="s">
        <v>95</v>
      </c>
      <c r="K8" s="141"/>
      <c r="L8" s="28" t="s">
        <v>113</v>
      </c>
      <c r="M8" s="45"/>
      <c r="N8" s="28" t="s">
        <v>154</v>
      </c>
      <c r="O8" s="33"/>
      <c r="P8" s="28" t="s">
        <v>95</v>
      </c>
      <c r="R8" s="28" t="s">
        <v>113</v>
      </c>
    </row>
    <row r="9" spans="3:18" ht="21.75" customHeight="1">
      <c r="C9" s="60"/>
      <c r="D9" s="60"/>
      <c r="E9" s="60"/>
      <c r="F9" s="153"/>
      <c r="G9" s="44"/>
      <c r="H9" s="128" t="s">
        <v>83</v>
      </c>
      <c r="I9" s="44"/>
      <c r="J9" s="30" t="s">
        <v>85</v>
      </c>
      <c r="K9" s="141"/>
      <c r="L9" s="30" t="s">
        <v>85</v>
      </c>
      <c r="M9" s="45"/>
      <c r="N9" s="128" t="s">
        <v>83</v>
      </c>
      <c r="O9" s="33"/>
      <c r="P9" s="30" t="s">
        <v>85</v>
      </c>
      <c r="R9" s="30" t="s">
        <v>85</v>
      </c>
    </row>
    <row r="10" spans="3:18" ht="21.75" customHeight="1">
      <c r="C10" s="60"/>
      <c r="D10" s="60"/>
      <c r="E10" s="60"/>
      <c r="F10" s="154" t="s">
        <v>2</v>
      </c>
      <c r="G10" s="44"/>
      <c r="H10" s="29" t="s">
        <v>84</v>
      </c>
      <c r="I10" s="44"/>
      <c r="J10" s="29" t="s">
        <v>111</v>
      </c>
      <c r="K10" s="141"/>
      <c r="L10" s="29" t="s">
        <v>111</v>
      </c>
      <c r="M10" s="45"/>
      <c r="N10" s="29" t="s">
        <v>84</v>
      </c>
      <c r="O10" s="33"/>
      <c r="P10" s="29" t="s">
        <v>111</v>
      </c>
      <c r="R10" s="29" t="s">
        <v>111</v>
      </c>
    </row>
    <row r="11" spans="1:14" ht="22.5" customHeight="1">
      <c r="A11" s="59" t="s">
        <v>99</v>
      </c>
      <c r="B11" s="59"/>
      <c r="C11" s="59"/>
      <c r="D11" s="59"/>
      <c r="E11" s="59"/>
      <c r="F11" s="152"/>
      <c r="G11" s="59"/>
      <c r="H11" s="34"/>
      <c r="I11" s="59"/>
      <c r="J11" s="34"/>
      <c r="K11" s="34"/>
      <c r="L11" s="34"/>
      <c r="M11" s="59"/>
      <c r="N11" s="34"/>
    </row>
    <row r="12" spans="1:16" ht="21.75" customHeight="1">
      <c r="A12" s="60" t="s">
        <v>6</v>
      </c>
      <c r="F12" s="155"/>
      <c r="G12" s="46"/>
      <c r="H12" s="55"/>
      <c r="I12" s="46"/>
      <c r="J12" s="55"/>
      <c r="K12" s="38"/>
      <c r="L12" s="38"/>
      <c r="M12" s="47"/>
      <c r="N12" s="38"/>
      <c r="O12" s="38"/>
      <c r="P12" s="38"/>
    </row>
    <row r="13" spans="1:18" ht="21.75" customHeight="1">
      <c r="A13" s="41" t="s">
        <v>7</v>
      </c>
      <c r="H13" s="36">
        <v>180887</v>
      </c>
      <c r="J13" s="36">
        <v>41619</v>
      </c>
      <c r="K13" s="38"/>
      <c r="L13" s="38">
        <v>59874</v>
      </c>
      <c r="M13" s="47"/>
      <c r="N13" s="36">
        <v>150516</v>
      </c>
      <c r="O13" s="38"/>
      <c r="P13" s="36">
        <v>27831</v>
      </c>
      <c r="R13" s="36">
        <v>48187</v>
      </c>
    </row>
    <row r="14" spans="1:18" ht="21.75" customHeight="1">
      <c r="A14" s="41" t="s">
        <v>96</v>
      </c>
      <c r="F14" s="153">
        <v>6</v>
      </c>
      <c r="G14" s="44"/>
      <c r="H14" s="36">
        <v>59392</v>
      </c>
      <c r="J14" s="36">
        <v>50114</v>
      </c>
      <c r="K14" s="38"/>
      <c r="L14" s="38">
        <v>53164</v>
      </c>
      <c r="M14" s="47"/>
      <c r="N14" s="36">
        <v>55962</v>
      </c>
      <c r="O14" s="38"/>
      <c r="P14" s="36">
        <v>49681</v>
      </c>
      <c r="R14" s="36">
        <v>52038</v>
      </c>
    </row>
    <row r="15" spans="1:18" ht="21.75" customHeight="1">
      <c r="A15" s="41" t="s">
        <v>27</v>
      </c>
      <c r="F15" s="145">
        <v>7</v>
      </c>
      <c r="G15" s="44"/>
      <c r="H15" s="40">
        <v>316719</v>
      </c>
      <c r="J15" s="40">
        <v>411113</v>
      </c>
      <c r="K15" s="38"/>
      <c r="L15" s="38">
        <v>449595</v>
      </c>
      <c r="M15" s="47"/>
      <c r="N15" s="40">
        <v>272448</v>
      </c>
      <c r="O15" s="38"/>
      <c r="P15" s="36">
        <v>334734</v>
      </c>
      <c r="R15" s="36">
        <v>356697</v>
      </c>
    </row>
    <row r="16" spans="1:18" ht="21.75" customHeight="1">
      <c r="A16" s="41" t="s">
        <v>8</v>
      </c>
      <c r="H16" s="36">
        <v>3293</v>
      </c>
      <c r="J16" s="36">
        <v>3232</v>
      </c>
      <c r="K16" s="38"/>
      <c r="L16" s="38">
        <v>3307</v>
      </c>
      <c r="M16" s="47"/>
      <c r="N16" s="36">
        <v>3293</v>
      </c>
      <c r="O16" s="38"/>
      <c r="P16" s="39">
        <v>3232</v>
      </c>
      <c r="R16" s="36">
        <v>3307</v>
      </c>
    </row>
    <row r="17" spans="1:18" ht="21.75" customHeight="1">
      <c r="A17" s="60" t="s">
        <v>9</v>
      </c>
      <c r="B17" s="60"/>
      <c r="C17" s="60"/>
      <c r="E17" s="60"/>
      <c r="F17" s="155"/>
      <c r="G17" s="46"/>
      <c r="H17" s="49">
        <f>SUM(H13:H16)</f>
        <v>560291</v>
      </c>
      <c r="I17" s="46"/>
      <c r="J17" s="49">
        <f>SUM(J13:J16)</f>
        <v>506078</v>
      </c>
      <c r="K17" s="38"/>
      <c r="L17" s="142">
        <f>SUM(L13:L16)</f>
        <v>565940</v>
      </c>
      <c r="M17" s="47"/>
      <c r="N17" s="49">
        <f>SUM(N13:N16)</f>
        <v>482219</v>
      </c>
      <c r="O17" s="38"/>
      <c r="P17" s="49">
        <f>SUM(P13:P16)</f>
        <v>415478</v>
      </c>
      <c r="R17" s="123">
        <f>SUM(R13:R16)</f>
        <v>460229</v>
      </c>
    </row>
    <row r="18" spans="3:18" ht="21.75" customHeight="1">
      <c r="C18" s="60"/>
      <c r="D18" s="60"/>
      <c r="E18" s="60"/>
      <c r="F18" s="155"/>
      <c r="G18" s="46"/>
      <c r="H18" s="38"/>
      <c r="I18" s="46"/>
      <c r="J18" s="38"/>
      <c r="K18" s="38"/>
      <c r="L18" s="38"/>
      <c r="M18" s="47"/>
      <c r="N18" s="38"/>
      <c r="O18" s="38"/>
      <c r="P18" s="38"/>
      <c r="R18" s="36"/>
    </row>
    <row r="19" spans="1:18" ht="21.75" customHeight="1">
      <c r="A19" s="60" t="s">
        <v>10</v>
      </c>
      <c r="F19" s="155"/>
      <c r="G19" s="46"/>
      <c r="H19" s="55"/>
      <c r="I19" s="46"/>
      <c r="J19" s="55"/>
      <c r="K19" s="38"/>
      <c r="L19" s="38"/>
      <c r="M19" s="47"/>
      <c r="N19" s="38"/>
      <c r="O19" s="38"/>
      <c r="P19" s="38"/>
      <c r="R19" s="36"/>
    </row>
    <row r="20" spans="1:18" ht="21.75" customHeight="1">
      <c r="A20" s="43" t="s">
        <v>30</v>
      </c>
      <c r="F20" s="153"/>
      <c r="G20" s="46"/>
      <c r="H20" s="36">
        <v>756</v>
      </c>
      <c r="I20" s="46"/>
      <c r="J20" s="36">
        <v>905</v>
      </c>
      <c r="K20" s="38"/>
      <c r="L20" s="38">
        <v>905</v>
      </c>
      <c r="M20" s="47"/>
      <c r="N20" s="36">
        <v>756</v>
      </c>
      <c r="O20" s="38"/>
      <c r="P20" s="36">
        <v>905</v>
      </c>
      <c r="R20" s="36">
        <v>905</v>
      </c>
    </row>
    <row r="21" spans="1:18" ht="21.75" customHeight="1">
      <c r="A21" s="32" t="s">
        <v>171</v>
      </c>
      <c r="B21" s="35"/>
      <c r="C21" s="32"/>
      <c r="D21" s="32"/>
      <c r="E21" s="32"/>
      <c r="F21" s="145">
        <v>8</v>
      </c>
      <c r="G21" s="44"/>
      <c r="H21" s="38">
        <v>37834</v>
      </c>
      <c r="J21" s="38">
        <v>27936</v>
      </c>
      <c r="K21" s="38"/>
      <c r="L21" s="38">
        <v>30262</v>
      </c>
      <c r="M21" s="47"/>
      <c r="N21" s="38">
        <v>37834</v>
      </c>
      <c r="O21" s="38"/>
      <c r="P21" s="38">
        <v>27936</v>
      </c>
      <c r="R21" s="36">
        <v>30262</v>
      </c>
    </row>
    <row r="22" spans="1:18" ht="21.75" customHeight="1">
      <c r="A22" s="35" t="s">
        <v>139</v>
      </c>
      <c r="F22" s="145">
        <v>9</v>
      </c>
      <c r="G22" s="46"/>
      <c r="H22" s="40" t="s">
        <v>50</v>
      </c>
      <c r="I22" s="46"/>
      <c r="J22" s="40" t="s">
        <v>50</v>
      </c>
      <c r="K22" s="38"/>
      <c r="L22" s="118" t="s">
        <v>50</v>
      </c>
      <c r="M22" s="47"/>
      <c r="N22" s="40">
        <v>295103</v>
      </c>
      <c r="O22" s="38"/>
      <c r="P22" s="40">
        <v>325103</v>
      </c>
      <c r="R22" s="36">
        <v>325103</v>
      </c>
    </row>
    <row r="23" spans="1:18" ht="21.75" customHeight="1">
      <c r="A23" s="5" t="s">
        <v>89</v>
      </c>
      <c r="F23" s="145"/>
      <c r="G23" s="46"/>
      <c r="H23" s="40" t="s">
        <v>50</v>
      </c>
      <c r="I23" s="46"/>
      <c r="J23" s="40" t="s">
        <v>50</v>
      </c>
      <c r="K23" s="38"/>
      <c r="L23" s="118" t="s">
        <v>50</v>
      </c>
      <c r="M23" s="47"/>
      <c r="N23" s="40" t="s">
        <v>50</v>
      </c>
      <c r="O23" s="38"/>
      <c r="P23" s="40" t="s">
        <v>50</v>
      </c>
      <c r="R23" s="40">
        <v>7375</v>
      </c>
    </row>
    <row r="24" spans="1:18" ht="21.75" customHeight="1">
      <c r="A24" s="35" t="s">
        <v>97</v>
      </c>
      <c r="F24" s="145">
        <v>10</v>
      </c>
      <c r="G24" s="46"/>
      <c r="H24" s="40">
        <v>27901</v>
      </c>
      <c r="I24" s="46"/>
      <c r="J24" s="40">
        <v>27148</v>
      </c>
      <c r="K24" s="38"/>
      <c r="L24" s="38">
        <v>37680</v>
      </c>
      <c r="M24" s="47"/>
      <c r="N24" s="40" t="s">
        <v>50</v>
      </c>
      <c r="O24" s="38"/>
      <c r="P24" s="40" t="s">
        <v>50</v>
      </c>
      <c r="R24" s="40" t="s">
        <v>50</v>
      </c>
    </row>
    <row r="25" spans="1:18" ht="21.75" customHeight="1">
      <c r="A25" s="43" t="s">
        <v>98</v>
      </c>
      <c r="F25" s="145"/>
      <c r="G25" s="46"/>
      <c r="H25" s="36">
        <v>359564</v>
      </c>
      <c r="I25" s="46"/>
      <c r="J25" s="36">
        <v>351358</v>
      </c>
      <c r="K25" s="38"/>
      <c r="L25" s="38">
        <v>230877</v>
      </c>
      <c r="M25" s="47"/>
      <c r="N25" s="40">
        <v>183433</v>
      </c>
      <c r="O25" s="38"/>
      <c r="P25" s="40">
        <v>179701</v>
      </c>
      <c r="R25" s="36">
        <v>68910</v>
      </c>
    </row>
    <row r="26" spans="1:18" ht="21.75" customHeight="1">
      <c r="A26" s="41" t="s">
        <v>106</v>
      </c>
      <c r="F26" s="145">
        <v>11</v>
      </c>
      <c r="G26" s="44"/>
      <c r="H26" s="40">
        <v>158358</v>
      </c>
      <c r="J26" s="40">
        <v>163004</v>
      </c>
      <c r="K26" s="38"/>
      <c r="L26" s="38">
        <v>183450</v>
      </c>
      <c r="M26" s="47"/>
      <c r="N26" s="38">
        <v>157401</v>
      </c>
      <c r="O26" s="38"/>
      <c r="P26" s="38">
        <v>161687</v>
      </c>
      <c r="R26" s="36">
        <v>149363</v>
      </c>
    </row>
    <row r="27" spans="1:18" ht="21.75" customHeight="1">
      <c r="A27" s="41" t="s">
        <v>107</v>
      </c>
      <c r="F27" s="145"/>
      <c r="G27" s="44"/>
      <c r="H27" s="40" t="s">
        <v>50</v>
      </c>
      <c r="J27" s="40">
        <v>4</v>
      </c>
      <c r="K27" s="38"/>
      <c r="L27" s="38">
        <v>61</v>
      </c>
      <c r="M27" s="47"/>
      <c r="N27" s="118" t="s">
        <v>50</v>
      </c>
      <c r="O27" s="38"/>
      <c r="P27" s="38">
        <v>4</v>
      </c>
      <c r="R27" s="36">
        <v>61</v>
      </c>
    </row>
    <row r="28" spans="1:18" ht="21.75" customHeight="1">
      <c r="A28" s="41" t="s">
        <v>114</v>
      </c>
      <c r="F28" s="145" t="s">
        <v>143</v>
      </c>
      <c r="G28" s="44"/>
      <c r="H28" s="40">
        <v>2581</v>
      </c>
      <c r="J28" s="40">
        <v>2980</v>
      </c>
      <c r="K28" s="38"/>
      <c r="L28" s="38">
        <v>3823</v>
      </c>
      <c r="M28" s="47"/>
      <c r="N28" s="38">
        <v>1457</v>
      </c>
      <c r="O28" s="38"/>
      <c r="P28" s="38">
        <v>1695</v>
      </c>
      <c r="R28" s="36">
        <v>2329</v>
      </c>
    </row>
    <row r="29" spans="1:18" ht="21.75" customHeight="1">
      <c r="A29" s="41" t="s">
        <v>11</v>
      </c>
      <c r="F29" s="145"/>
      <c r="H29" s="36">
        <v>4488</v>
      </c>
      <c r="J29" s="36">
        <v>56185</v>
      </c>
      <c r="K29" s="38"/>
      <c r="L29" s="38">
        <v>84395</v>
      </c>
      <c r="M29" s="47"/>
      <c r="N29" s="38">
        <v>2934</v>
      </c>
      <c r="O29" s="38"/>
      <c r="P29" s="38">
        <v>54598</v>
      </c>
      <c r="R29" s="36">
        <v>83454</v>
      </c>
    </row>
    <row r="30" spans="1:18" ht="21.75" customHeight="1">
      <c r="A30" s="60" t="s">
        <v>12</v>
      </c>
      <c r="C30" s="60"/>
      <c r="F30" s="155"/>
      <c r="G30" s="46"/>
      <c r="H30" s="62">
        <f>SUM(H20:H29)</f>
        <v>591482</v>
      </c>
      <c r="I30" s="46"/>
      <c r="J30" s="62">
        <f>SUM(J20:J29)</f>
        <v>629520</v>
      </c>
      <c r="K30" s="38"/>
      <c r="L30" s="142">
        <f>SUM(L20:L29)</f>
        <v>571453</v>
      </c>
      <c r="M30" s="47"/>
      <c r="N30" s="49">
        <f>SUM(N20:N29)</f>
        <v>678918</v>
      </c>
      <c r="O30" s="38"/>
      <c r="P30" s="49">
        <f>SUM(P20:P29)</f>
        <v>751629</v>
      </c>
      <c r="R30" s="123">
        <f>SUM(R20:R29)</f>
        <v>667762</v>
      </c>
    </row>
    <row r="31" spans="3:16" ht="21.75" customHeight="1">
      <c r="C31" s="60"/>
      <c r="D31" s="60"/>
      <c r="E31" s="60"/>
      <c r="F31" s="155"/>
      <c r="G31" s="46"/>
      <c r="H31" s="63"/>
      <c r="I31" s="46"/>
      <c r="J31" s="63"/>
      <c r="K31" s="38"/>
      <c r="L31" s="38"/>
      <c r="M31" s="47"/>
      <c r="N31" s="39"/>
      <c r="O31" s="38"/>
      <c r="P31" s="39"/>
    </row>
    <row r="32" spans="1:18" ht="21.75" customHeight="1" thickBot="1">
      <c r="A32" s="46" t="s">
        <v>13</v>
      </c>
      <c r="D32" s="60"/>
      <c r="F32" s="155"/>
      <c r="G32" s="46"/>
      <c r="H32" s="42">
        <f>+H30+H17</f>
        <v>1151773</v>
      </c>
      <c r="I32" s="46"/>
      <c r="J32" s="42">
        <f>+J30+J17</f>
        <v>1135598</v>
      </c>
      <c r="K32" s="38"/>
      <c r="L32" s="64">
        <f>L17+L30</f>
        <v>1137393</v>
      </c>
      <c r="M32" s="47"/>
      <c r="N32" s="42">
        <f>+N30+N17</f>
        <v>1161137</v>
      </c>
      <c r="O32" s="38"/>
      <c r="P32" s="42">
        <f>+P30+P17</f>
        <v>1167107</v>
      </c>
      <c r="R32" s="124">
        <f>R17+R30</f>
        <v>1127991</v>
      </c>
    </row>
    <row r="33" spans="1:18" ht="21.75" customHeight="1" thickTop="1">
      <c r="A33" s="46"/>
      <c r="D33" s="60"/>
      <c r="F33" s="155"/>
      <c r="G33" s="46"/>
      <c r="H33" s="39"/>
      <c r="I33" s="46"/>
      <c r="J33" s="39"/>
      <c r="K33" s="38"/>
      <c r="L33" s="38"/>
      <c r="M33" s="47"/>
      <c r="N33" s="39"/>
      <c r="O33" s="38"/>
      <c r="P33" s="39"/>
      <c r="R33" s="36"/>
    </row>
    <row r="34" spans="1:18" s="26" customFormat="1" ht="22.5" customHeight="1">
      <c r="A34" s="58" t="s">
        <v>0</v>
      </c>
      <c r="B34" s="58"/>
      <c r="C34" s="58"/>
      <c r="D34" s="58"/>
      <c r="E34" s="58"/>
      <c r="F34" s="150"/>
      <c r="G34" s="58"/>
      <c r="H34" s="24"/>
      <c r="I34" s="58"/>
      <c r="J34" s="24"/>
      <c r="K34" s="24"/>
      <c r="L34" s="24"/>
      <c r="M34" s="58"/>
      <c r="N34" s="24"/>
      <c r="O34" s="25"/>
      <c r="P34" s="25"/>
      <c r="Q34" s="25"/>
      <c r="R34" s="25"/>
    </row>
    <row r="35" spans="1:18" s="26" customFormat="1" ht="22.5" customHeight="1">
      <c r="A35" s="58" t="s">
        <v>70</v>
      </c>
      <c r="B35" s="58"/>
      <c r="C35" s="58"/>
      <c r="D35" s="58"/>
      <c r="E35" s="58"/>
      <c r="F35" s="150"/>
      <c r="G35" s="58"/>
      <c r="H35" s="24"/>
      <c r="I35" s="58"/>
      <c r="J35" s="24"/>
      <c r="K35" s="24"/>
      <c r="L35" s="24"/>
      <c r="M35" s="58"/>
      <c r="N35" s="24"/>
      <c r="O35" s="25"/>
      <c r="P35" s="25"/>
      <c r="Q35" s="25"/>
      <c r="R35" s="25"/>
    </row>
    <row r="36" spans="1:18" s="26" customFormat="1" ht="22.5" customHeight="1">
      <c r="A36" s="58" t="str">
        <f>A3</f>
        <v>ณ วันที่ 30 กันยายน 2556</v>
      </c>
      <c r="B36" s="58"/>
      <c r="C36" s="58"/>
      <c r="D36" s="58"/>
      <c r="E36" s="58"/>
      <c r="F36" s="150"/>
      <c r="G36" s="58"/>
      <c r="H36" s="24"/>
      <c r="I36" s="58"/>
      <c r="J36" s="24"/>
      <c r="K36" s="24"/>
      <c r="L36" s="24"/>
      <c r="M36" s="58"/>
      <c r="N36" s="24"/>
      <c r="O36" s="25"/>
      <c r="P36" s="25"/>
      <c r="Q36" s="25"/>
      <c r="R36" s="25"/>
    </row>
    <row r="37" spans="3:5" ht="22.5" customHeight="1">
      <c r="C37" s="59"/>
      <c r="D37" s="59"/>
      <c r="E37" s="59"/>
    </row>
    <row r="38" spans="3:5" ht="20.25" customHeight="1">
      <c r="C38" s="60"/>
      <c r="D38" s="60"/>
      <c r="E38" s="60"/>
    </row>
    <row r="39" spans="6:18" ht="20.25" customHeight="1">
      <c r="F39" s="153"/>
      <c r="G39" s="44"/>
      <c r="H39" s="167" t="s">
        <v>26</v>
      </c>
      <c r="I39" s="167"/>
      <c r="J39" s="167"/>
      <c r="K39" s="167"/>
      <c r="L39" s="167"/>
      <c r="M39" s="167"/>
      <c r="N39" s="167"/>
      <c r="O39" s="167"/>
      <c r="P39" s="167"/>
      <c r="Q39" s="167"/>
      <c r="R39" s="167"/>
    </row>
    <row r="40" spans="6:18" ht="20.25" customHeight="1">
      <c r="F40" s="153"/>
      <c r="G40" s="44"/>
      <c r="H40" s="167" t="s">
        <v>1</v>
      </c>
      <c r="I40" s="167"/>
      <c r="J40" s="167"/>
      <c r="K40" s="167"/>
      <c r="L40" s="167"/>
      <c r="M40" s="45"/>
      <c r="N40" s="168" t="s">
        <v>110</v>
      </c>
      <c r="O40" s="168"/>
      <c r="P40" s="168"/>
      <c r="Q40" s="168"/>
      <c r="R40" s="168"/>
    </row>
    <row r="41" spans="6:18" ht="20.25" customHeight="1">
      <c r="F41" s="153"/>
      <c r="G41" s="44"/>
      <c r="H41" s="28" t="s">
        <v>154</v>
      </c>
      <c r="I41" s="44"/>
      <c r="J41" s="28" t="s">
        <v>95</v>
      </c>
      <c r="K41" s="141"/>
      <c r="L41" s="28" t="s">
        <v>113</v>
      </c>
      <c r="M41" s="45"/>
      <c r="N41" s="28" t="s">
        <v>154</v>
      </c>
      <c r="O41" s="33"/>
      <c r="P41" s="28" t="s">
        <v>95</v>
      </c>
      <c r="R41" s="28" t="s">
        <v>113</v>
      </c>
    </row>
    <row r="42" spans="6:18" ht="20.25" customHeight="1">
      <c r="F42" s="153"/>
      <c r="G42" s="44"/>
      <c r="H42" s="128" t="s">
        <v>83</v>
      </c>
      <c r="I42" s="44"/>
      <c r="J42" s="30" t="s">
        <v>85</v>
      </c>
      <c r="K42" s="141"/>
      <c r="L42" s="30" t="s">
        <v>85</v>
      </c>
      <c r="M42" s="45"/>
      <c r="N42" s="128" t="s">
        <v>83</v>
      </c>
      <c r="O42" s="33"/>
      <c r="P42" s="30" t="s">
        <v>85</v>
      </c>
      <c r="R42" s="30" t="s">
        <v>85</v>
      </c>
    </row>
    <row r="43" spans="3:18" ht="20.25" customHeight="1">
      <c r="C43" s="60"/>
      <c r="D43" s="60"/>
      <c r="E43" s="60"/>
      <c r="F43" s="154" t="s">
        <v>2</v>
      </c>
      <c r="G43" s="44"/>
      <c r="H43" s="29" t="s">
        <v>84</v>
      </c>
      <c r="I43" s="44"/>
      <c r="J43" s="29" t="s">
        <v>111</v>
      </c>
      <c r="K43" s="141"/>
      <c r="L43" s="29" t="s">
        <v>111</v>
      </c>
      <c r="M43" s="45"/>
      <c r="N43" s="29" t="s">
        <v>84</v>
      </c>
      <c r="O43" s="33"/>
      <c r="P43" s="29" t="s">
        <v>111</v>
      </c>
      <c r="R43" s="29" t="s">
        <v>111</v>
      </c>
    </row>
    <row r="44" spans="1:14" ht="22.5" customHeight="1">
      <c r="A44" s="59" t="s">
        <v>14</v>
      </c>
      <c r="B44" s="59"/>
      <c r="C44" s="59"/>
      <c r="D44" s="59"/>
      <c r="E44" s="59"/>
      <c r="F44" s="152"/>
      <c r="G44" s="59"/>
      <c r="H44" s="34"/>
      <c r="I44" s="59"/>
      <c r="J44" s="34"/>
      <c r="K44" s="34"/>
      <c r="L44" s="34"/>
      <c r="M44" s="59"/>
      <c r="N44" s="34"/>
    </row>
    <row r="45" spans="1:16" ht="20.25" customHeight="1">
      <c r="A45" s="60" t="s">
        <v>15</v>
      </c>
      <c r="D45" s="60"/>
      <c r="F45" s="155"/>
      <c r="G45" s="46"/>
      <c r="H45" s="55"/>
      <c r="I45" s="46"/>
      <c r="J45" s="55"/>
      <c r="P45" s="33"/>
    </row>
    <row r="46" spans="1:18" ht="20.25" customHeight="1">
      <c r="A46" s="41" t="s">
        <v>101</v>
      </c>
      <c r="B46" s="41"/>
      <c r="E46" s="43"/>
      <c r="G46" s="44"/>
      <c r="H46" s="38">
        <v>35024</v>
      </c>
      <c r="J46" s="38">
        <v>43004</v>
      </c>
      <c r="K46" s="38"/>
      <c r="L46" s="38">
        <v>38538</v>
      </c>
      <c r="M46" s="47"/>
      <c r="N46" s="38">
        <v>34450</v>
      </c>
      <c r="O46" s="38"/>
      <c r="P46" s="38">
        <v>41337</v>
      </c>
      <c r="R46" s="36">
        <v>36406</v>
      </c>
    </row>
    <row r="47" spans="1:18" ht="20.25" customHeight="1">
      <c r="A47" s="41" t="s">
        <v>100</v>
      </c>
      <c r="E47" s="61"/>
      <c r="F47" s="145">
        <v>5</v>
      </c>
      <c r="H47" s="36">
        <v>443</v>
      </c>
      <c r="J47" s="36">
        <v>404</v>
      </c>
      <c r="K47" s="38"/>
      <c r="L47" s="38">
        <v>386</v>
      </c>
      <c r="M47" s="47"/>
      <c r="N47" s="36">
        <v>697</v>
      </c>
      <c r="O47" s="38"/>
      <c r="P47" s="36">
        <v>404</v>
      </c>
      <c r="R47" s="36">
        <v>386</v>
      </c>
    </row>
    <row r="48" spans="1:18" ht="20.25" customHeight="1">
      <c r="A48" s="41" t="s">
        <v>144</v>
      </c>
      <c r="B48" s="41"/>
      <c r="E48" s="43"/>
      <c r="F48" s="145">
        <v>5</v>
      </c>
      <c r="G48" s="44"/>
      <c r="H48" s="118" t="s">
        <v>50</v>
      </c>
      <c r="J48" s="118" t="s">
        <v>50</v>
      </c>
      <c r="K48" s="38"/>
      <c r="L48" s="118" t="s">
        <v>50</v>
      </c>
      <c r="M48" s="47"/>
      <c r="N48" s="118" t="s">
        <v>50</v>
      </c>
      <c r="O48" s="38"/>
      <c r="P48" s="38">
        <v>22763</v>
      </c>
      <c r="R48" s="33" t="s">
        <v>50</v>
      </c>
    </row>
    <row r="49" spans="1:18" ht="20.25" customHeight="1">
      <c r="A49" s="41" t="s">
        <v>42</v>
      </c>
      <c r="E49" s="61"/>
      <c r="F49" s="145">
        <v>12</v>
      </c>
      <c r="G49" s="44"/>
      <c r="H49" s="118" t="s">
        <v>50</v>
      </c>
      <c r="J49" s="38">
        <v>1129</v>
      </c>
      <c r="K49" s="38"/>
      <c r="L49" s="38">
        <v>20289</v>
      </c>
      <c r="M49" s="47"/>
      <c r="N49" s="118" t="s">
        <v>50</v>
      </c>
      <c r="O49" s="38"/>
      <c r="P49" s="118" t="s">
        <v>50</v>
      </c>
      <c r="R49" s="33" t="s">
        <v>50</v>
      </c>
    </row>
    <row r="50" spans="1:18" ht="20.25" customHeight="1">
      <c r="A50" s="41" t="s">
        <v>90</v>
      </c>
      <c r="B50" s="41"/>
      <c r="E50" s="43"/>
      <c r="G50" s="44"/>
      <c r="H50" s="118" t="s">
        <v>50</v>
      </c>
      <c r="I50" s="35"/>
      <c r="J50" s="38">
        <v>477</v>
      </c>
      <c r="K50" s="38"/>
      <c r="L50" s="118" t="s">
        <v>50</v>
      </c>
      <c r="M50" s="38"/>
      <c r="N50" s="118" t="s">
        <v>50</v>
      </c>
      <c r="O50" s="38"/>
      <c r="P50" s="38">
        <v>477</v>
      </c>
      <c r="R50" s="33" t="s">
        <v>50</v>
      </c>
    </row>
    <row r="51" spans="1:18" ht="20.25" customHeight="1">
      <c r="A51" s="60" t="s">
        <v>16</v>
      </c>
      <c r="D51" s="43"/>
      <c r="E51" s="60"/>
      <c r="F51" s="153"/>
      <c r="G51" s="44"/>
      <c r="H51" s="49">
        <f>SUM(H46:H50)</f>
        <v>35467</v>
      </c>
      <c r="J51" s="49">
        <f>SUM(J46:J50)</f>
        <v>45014</v>
      </c>
      <c r="K51" s="38"/>
      <c r="L51" s="49">
        <f>SUM(L46:L50)</f>
        <v>59213</v>
      </c>
      <c r="M51" s="47"/>
      <c r="N51" s="49">
        <f>SUM(N46:N50)</f>
        <v>35147</v>
      </c>
      <c r="O51" s="38"/>
      <c r="P51" s="49">
        <f>SUM(P46:P50)</f>
        <v>64981</v>
      </c>
      <c r="R51" s="49">
        <f>SUM(R46:R50)</f>
        <v>36792</v>
      </c>
    </row>
    <row r="52" spans="3:16" ht="15" customHeight="1">
      <c r="C52" s="60"/>
      <c r="D52" s="60"/>
      <c r="E52" s="60"/>
      <c r="F52" s="155"/>
      <c r="G52" s="46"/>
      <c r="H52" s="38"/>
      <c r="I52" s="46"/>
      <c r="J52" s="38"/>
      <c r="K52" s="38"/>
      <c r="L52" s="38"/>
      <c r="M52" s="47"/>
      <c r="N52" s="38"/>
      <c r="O52" s="38"/>
      <c r="P52" s="38"/>
    </row>
    <row r="53" spans="1:16" ht="20.25" customHeight="1">
      <c r="A53" s="60" t="s">
        <v>17</v>
      </c>
      <c r="D53" s="60"/>
      <c r="E53" s="60"/>
      <c r="F53" s="153"/>
      <c r="G53" s="44"/>
      <c r="H53" s="33"/>
      <c r="J53" s="33"/>
      <c r="K53" s="38"/>
      <c r="L53" s="38"/>
      <c r="M53" s="47"/>
      <c r="N53" s="38"/>
      <c r="O53" s="38"/>
      <c r="P53" s="38"/>
    </row>
    <row r="54" spans="1:10" ht="20.25" customHeight="1">
      <c r="A54" s="19" t="s">
        <v>115</v>
      </c>
      <c r="D54" s="60"/>
      <c r="E54" s="60"/>
      <c r="F54" s="153"/>
      <c r="G54" s="44"/>
      <c r="H54" s="40"/>
      <c r="J54" s="40"/>
    </row>
    <row r="55" spans="1:18" ht="20.25" customHeight="1">
      <c r="A55" s="19" t="s">
        <v>51</v>
      </c>
      <c r="D55" s="60"/>
      <c r="E55" s="60"/>
      <c r="F55" s="145">
        <v>12</v>
      </c>
      <c r="G55" s="44"/>
      <c r="H55" s="40" t="s">
        <v>50</v>
      </c>
      <c r="J55" s="40" t="s">
        <v>50</v>
      </c>
      <c r="K55" s="38"/>
      <c r="L55" s="118" t="s">
        <v>50</v>
      </c>
      <c r="M55" s="47"/>
      <c r="N55" s="40" t="s">
        <v>50</v>
      </c>
      <c r="O55" s="38"/>
      <c r="P55" s="40" t="s">
        <v>50</v>
      </c>
      <c r="R55" s="33" t="s">
        <v>50</v>
      </c>
    </row>
    <row r="56" spans="1:18" ht="20.25" customHeight="1">
      <c r="A56" s="41" t="s">
        <v>102</v>
      </c>
      <c r="F56" s="145">
        <v>13</v>
      </c>
      <c r="G56" s="44"/>
      <c r="H56" s="40">
        <v>1699</v>
      </c>
      <c r="J56" s="40">
        <v>1662</v>
      </c>
      <c r="K56" s="38"/>
      <c r="L56" s="38">
        <v>3481</v>
      </c>
      <c r="M56" s="47"/>
      <c r="N56" s="40">
        <v>876</v>
      </c>
      <c r="O56" s="38"/>
      <c r="P56" s="40">
        <v>875</v>
      </c>
      <c r="R56" s="36">
        <v>3481</v>
      </c>
    </row>
    <row r="57" spans="1:16" ht="20.25" customHeight="1">
      <c r="A57" s="41" t="s">
        <v>58</v>
      </c>
      <c r="B57" s="41"/>
      <c r="C57" s="43"/>
      <c r="F57" s="153"/>
      <c r="G57" s="44"/>
      <c r="H57" s="40"/>
      <c r="J57" s="40"/>
      <c r="K57" s="38"/>
      <c r="L57" s="38"/>
      <c r="M57" s="47"/>
      <c r="N57" s="38"/>
      <c r="O57" s="38"/>
      <c r="P57" s="38"/>
    </row>
    <row r="58" spans="1:18" ht="20.25" customHeight="1">
      <c r="A58" s="41" t="s">
        <v>48</v>
      </c>
      <c r="C58" s="43"/>
      <c r="F58" s="153"/>
      <c r="G58" s="44"/>
      <c r="H58" s="40">
        <v>34000</v>
      </c>
      <c r="J58" s="40">
        <v>34000</v>
      </c>
      <c r="K58" s="38"/>
      <c r="L58" s="38">
        <v>34000</v>
      </c>
      <c r="M58" s="47"/>
      <c r="N58" s="40">
        <v>34000</v>
      </c>
      <c r="O58" s="38"/>
      <c r="P58" s="40">
        <v>34000</v>
      </c>
      <c r="R58" s="36">
        <v>34000</v>
      </c>
    </row>
    <row r="59" spans="1:18" ht="20.25" customHeight="1">
      <c r="A59" s="41" t="s">
        <v>49</v>
      </c>
      <c r="C59" s="43"/>
      <c r="F59" s="153"/>
      <c r="G59" s="44"/>
      <c r="H59" s="38">
        <v>2382</v>
      </c>
      <c r="J59" s="40">
        <v>2382</v>
      </c>
      <c r="K59" s="38"/>
      <c r="L59" s="38">
        <v>6382</v>
      </c>
      <c r="M59" s="47"/>
      <c r="N59" s="38">
        <v>2382</v>
      </c>
      <c r="O59" s="38"/>
      <c r="P59" s="38">
        <v>2382</v>
      </c>
      <c r="R59" s="36">
        <v>6382</v>
      </c>
    </row>
    <row r="60" spans="1:18" ht="20.25" customHeight="1">
      <c r="A60" s="60" t="s">
        <v>18</v>
      </c>
      <c r="D60" s="43"/>
      <c r="E60" s="60"/>
      <c r="F60" s="153"/>
      <c r="G60" s="44"/>
      <c r="H60" s="119">
        <f>SUM(H55:H59)</f>
        <v>38081</v>
      </c>
      <c r="J60" s="119">
        <f>SUM(J55:J59)</f>
        <v>38044</v>
      </c>
      <c r="K60" s="38"/>
      <c r="L60" s="142">
        <f>SUM(L55:L59)</f>
        <v>43863</v>
      </c>
      <c r="M60" s="47"/>
      <c r="N60" s="119">
        <f>SUM(N55:N59)</f>
        <v>37258</v>
      </c>
      <c r="O60" s="38"/>
      <c r="P60" s="119">
        <f>SUM(P55:P59)</f>
        <v>37257</v>
      </c>
      <c r="R60" s="123">
        <f>SUM(R55:R59)</f>
        <v>43863</v>
      </c>
    </row>
    <row r="61" spans="3:16" ht="9.75" customHeight="1">
      <c r="C61" s="60"/>
      <c r="D61" s="60"/>
      <c r="E61" s="60"/>
      <c r="F61" s="155"/>
      <c r="G61" s="46"/>
      <c r="H61" s="37"/>
      <c r="I61" s="46"/>
      <c r="J61" s="37"/>
      <c r="K61" s="38"/>
      <c r="L61" s="38"/>
      <c r="M61" s="47"/>
      <c r="N61" s="38"/>
      <c r="O61" s="38"/>
      <c r="P61" s="38"/>
    </row>
    <row r="62" spans="1:18" ht="20.25" customHeight="1">
      <c r="A62" s="60" t="s">
        <v>19</v>
      </c>
      <c r="D62" s="43"/>
      <c r="E62" s="60"/>
      <c r="F62" s="153"/>
      <c r="G62" s="44"/>
      <c r="H62" s="54">
        <f>+H60+H51</f>
        <v>73548</v>
      </c>
      <c r="I62" s="47"/>
      <c r="J62" s="54">
        <f>+J60+J51</f>
        <v>83058</v>
      </c>
      <c r="K62" s="38"/>
      <c r="L62" s="143">
        <f>L51+L60</f>
        <v>103076</v>
      </c>
      <c r="M62" s="47"/>
      <c r="N62" s="54">
        <f>SUM(N51+N60)</f>
        <v>72405</v>
      </c>
      <c r="O62" s="38"/>
      <c r="P62" s="54">
        <f>+P60+P51</f>
        <v>102238</v>
      </c>
      <c r="R62" s="125">
        <f>R51+R60</f>
        <v>80655</v>
      </c>
    </row>
    <row r="63" spans="1:18" ht="20.25" customHeight="1">
      <c r="A63" s="60"/>
      <c r="D63" s="43"/>
      <c r="E63" s="60"/>
      <c r="F63" s="153"/>
      <c r="G63" s="44"/>
      <c r="H63" s="39"/>
      <c r="I63" s="47"/>
      <c r="J63" s="39"/>
      <c r="K63" s="38"/>
      <c r="L63" s="38"/>
      <c r="M63" s="47"/>
      <c r="N63" s="39"/>
      <c r="O63" s="38"/>
      <c r="P63" s="39"/>
      <c r="R63" s="36"/>
    </row>
    <row r="64" spans="1:16" ht="20.25" customHeight="1">
      <c r="A64" s="60" t="s">
        <v>20</v>
      </c>
      <c r="D64" s="60"/>
      <c r="E64" s="60"/>
      <c r="F64" s="153"/>
      <c r="G64" s="44"/>
      <c r="H64" s="33"/>
      <c r="J64" s="33"/>
      <c r="K64" s="38"/>
      <c r="L64" s="38"/>
      <c r="M64" s="47"/>
      <c r="N64" s="38"/>
      <c r="O64" s="38"/>
      <c r="P64" s="38"/>
    </row>
    <row r="65" spans="1:16" ht="20.25" customHeight="1">
      <c r="A65" s="41" t="s">
        <v>66</v>
      </c>
      <c r="F65" s="153"/>
      <c r="G65" s="44"/>
      <c r="H65" s="33"/>
      <c r="I65" s="35"/>
      <c r="J65" s="33"/>
      <c r="K65" s="38"/>
      <c r="L65" s="38"/>
      <c r="M65" s="38"/>
      <c r="N65" s="38"/>
      <c r="O65" s="38"/>
      <c r="P65" s="38"/>
    </row>
    <row r="66" spans="1:18" ht="20.25" customHeight="1" thickBot="1">
      <c r="A66" s="41" t="s">
        <v>56</v>
      </c>
      <c r="C66" s="43"/>
      <c r="F66" s="153"/>
      <c r="G66" s="44"/>
      <c r="H66" s="64">
        <v>900000</v>
      </c>
      <c r="I66" s="35"/>
      <c r="J66" s="64">
        <v>900000</v>
      </c>
      <c r="K66" s="38"/>
      <c r="L66" s="64">
        <v>900000</v>
      </c>
      <c r="M66" s="38"/>
      <c r="N66" s="64">
        <v>900000</v>
      </c>
      <c r="O66" s="38"/>
      <c r="P66" s="64">
        <v>900000</v>
      </c>
      <c r="R66" s="124">
        <v>900000</v>
      </c>
    </row>
    <row r="67" spans="1:18" ht="9" customHeight="1" thickTop="1">
      <c r="A67" s="41"/>
      <c r="C67" s="43"/>
      <c r="F67" s="153"/>
      <c r="G67" s="44"/>
      <c r="H67" s="38"/>
      <c r="I67" s="35"/>
      <c r="J67" s="38"/>
      <c r="K67" s="38"/>
      <c r="L67" s="38"/>
      <c r="M67" s="38"/>
      <c r="N67" s="38"/>
      <c r="O67" s="38"/>
      <c r="P67" s="38"/>
      <c r="R67" s="36"/>
    </row>
    <row r="68" spans="1:13" ht="20.25" customHeight="1">
      <c r="A68" s="41" t="s">
        <v>57</v>
      </c>
      <c r="C68" s="43"/>
      <c r="G68" s="44"/>
      <c r="I68" s="35"/>
      <c r="M68" s="35"/>
    </row>
    <row r="69" spans="1:18" ht="20.25" customHeight="1">
      <c r="A69" s="41" t="s">
        <v>112</v>
      </c>
      <c r="C69" s="43"/>
      <c r="F69" s="153"/>
      <c r="G69" s="44"/>
      <c r="H69" s="38">
        <v>900000</v>
      </c>
      <c r="I69" s="35"/>
      <c r="J69" s="38">
        <v>900000</v>
      </c>
      <c r="K69" s="38"/>
      <c r="L69" s="38">
        <v>900000</v>
      </c>
      <c r="M69" s="38"/>
      <c r="N69" s="38">
        <v>900000</v>
      </c>
      <c r="O69" s="38"/>
      <c r="P69" s="38">
        <v>900000</v>
      </c>
      <c r="R69" s="36">
        <v>900000</v>
      </c>
    </row>
    <row r="70" spans="1:18" ht="20.25" customHeight="1">
      <c r="A70" s="41" t="s">
        <v>59</v>
      </c>
      <c r="F70" s="153"/>
      <c r="G70" s="44"/>
      <c r="H70" s="40">
        <f>ส่วนของผู้ถือหุ้นงบรวม!H20</f>
        <v>195672</v>
      </c>
      <c r="I70" s="35"/>
      <c r="J70" s="40">
        <v>195672</v>
      </c>
      <c r="K70" s="38"/>
      <c r="L70" s="38">
        <v>195672</v>
      </c>
      <c r="M70" s="38"/>
      <c r="N70" s="38">
        <v>195672</v>
      </c>
      <c r="O70" s="38"/>
      <c r="P70" s="38">
        <v>195672</v>
      </c>
      <c r="R70" s="36">
        <v>195672</v>
      </c>
    </row>
    <row r="71" spans="1:18" ht="20.25" customHeight="1">
      <c r="A71" s="41" t="s">
        <v>103</v>
      </c>
      <c r="F71" s="153"/>
      <c r="G71" s="44"/>
      <c r="H71" s="40"/>
      <c r="I71" s="35"/>
      <c r="J71" s="40"/>
      <c r="K71" s="40"/>
      <c r="L71" s="40"/>
      <c r="M71" s="40"/>
      <c r="N71" s="40"/>
      <c r="O71" s="40"/>
      <c r="P71" s="40"/>
      <c r="R71" s="36"/>
    </row>
    <row r="72" spans="1:18" ht="20.25" customHeight="1">
      <c r="A72" s="65" t="s">
        <v>122</v>
      </c>
      <c r="C72" s="43"/>
      <c r="D72" s="65"/>
      <c r="F72" s="145"/>
      <c r="G72" s="44"/>
      <c r="H72" s="40">
        <f>ส่วนของผู้ถือหุ้นงบรวม!J20</f>
        <v>7085</v>
      </c>
      <c r="I72" s="35"/>
      <c r="J72" s="40">
        <v>7085</v>
      </c>
      <c r="K72" s="40"/>
      <c r="L72" s="40">
        <v>6600</v>
      </c>
      <c r="M72" s="40"/>
      <c r="N72" s="40">
        <f>ส่วนของผู้ถือหุ้นงบเฉพาะ!I19</f>
        <v>7085</v>
      </c>
      <c r="O72" s="40"/>
      <c r="P72" s="40">
        <v>7085</v>
      </c>
      <c r="R72" s="36">
        <v>6600</v>
      </c>
    </row>
    <row r="73" spans="1:18" ht="20.25" customHeight="1">
      <c r="A73" s="65" t="s">
        <v>109</v>
      </c>
      <c r="C73" s="43"/>
      <c r="D73" s="65"/>
      <c r="G73" s="44"/>
      <c r="H73" s="40">
        <f>+ส่วนของผู้ถือหุ้นงบรวม!L20</f>
        <v>41074</v>
      </c>
      <c r="I73" s="35"/>
      <c r="J73" s="40">
        <f>+ส่วนของผู้ถือหุ้นงบรวม!L18</f>
        <v>19127</v>
      </c>
      <c r="K73" s="40"/>
      <c r="L73" s="40">
        <v>-1034</v>
      </c>
      <c r="M73" s="40"/>
      <c r="N73" s="40">
        <f>+ส่วนของผู้ถือหุ้นงบเฉพาะ!K19</f>
        <v>51581</v>
      </c>
      <c r="O73" s="40"/>
      <c r="P73" s="40">
        <f>+ส่วนของผู้ถือหุ้นงบเฉพาะ!K17</f>
        <v>31456</v>
      </c>
      <c r="R73" s="36">
        <v>11985</v>
      </c>
    </row>
    <row r="74" spans="1:18" ht="20.25" customHeight="1">
      <c r="A74" s="41" t="s">
        <v>81</v>
      </c>
      <c r="F74" s="145"/>
      <c r="G74" s="44"/>
      <c r="H74" s="40">
        <f>+ส่วนของผู้ถือหุ้นงบรวม!R20</f>
        <v>-65606</v>
      </c>
      <c r="I74" s="35"/>
      <c r="J74" s="40">
        <f>+ส่วนของผู้ถือหุ้นงบรวม!R18</f>
        <v>-69344</v>
      </c>
      <c r="K74" s="40"/>
      <c r="L74" s="40">
        <v>-66921</v>
      </c>
      <c r="M74" s="40"/>
      <c r="N74" s="40">
        <f>+ส่วนของผู้ถือหุ้นงบเฉพาะ!Q19</f>
        <v>-65606</v>
      </c>
      <c r="O74" s="40"/>
      <c r="P74" s="40">
        <f>+ส่วนของผู้ถือหุ้นงบเฉพาะ!Q17</f>
        <v>-69344</v>
      </c>
      <c r="R74" s="36">
        <v>-66921</v>
      </c>
    </row>
    <row r="75" spans="1:18" ht="20.25" customHeight="1">
      <c r="A75" s="41" t="s">
        <v>67</v>
      </c>
      <c r="D75" s="43"/>
      <c r="E75" s="60"/>
      <c r="F75" s="153"/>
      <c r="G75" s="44"/>
      <c r="H75" s="120">
        <f>SUM(H69:H74)</f>
        <v>1078225</v>
      </c>
      <c r="J75" s="120">
        <f>SUM(J69:J74)</f>
        <v>1052540</v>
      </c>
      <c r="K75" s="38"/>
      <c r="L75" s="144">
        <f>SUM(L69:L74)</f>
        <v>1034317</v>
      </c>
      <c r="M75" s="47"/>
      <c r="N75" s="120">
        <f>SUM(N69:N74)</f>
        <v>1088732</v>
      </c>
      <c r="O75" s="38"/>
      <c r="P75" s="120">
        <f>SUM(P69:P74)</f>
        <v>1064869</v>
      </c>
      <c r="R75" s="126">
        <f>SUM(R69:R74)</f>
        <v>1047336</v>
      </c>
    </row>
    <row r="76" spans="6:18" ht="7.5" customHeight="1">
      <c r="F76" s="153"/>
      <c r="G76" s="44"/>
      <c r="H76" s="33"/>
      <c r="J76" s="39"/>
      <c r="K76" s="38"/>
      <c r="L76" s="38"/>
      <c r="M76" s="47"/>
      <c r="N76" s="38"/>
      <c r="O76" s="38"/>
      <c r="P76" s="38"/>
      <c r="R76" s="36"/>
    </row>
    <row r="77" spans="1:18" ht="21" customHeight="1">
      <c r="A77" s="41" t="s">
        <v>117</v>
      </c>
      <c r="D77" s="60"/>
      <c r="E77" s="60"/>
      <c r="F77" s="153"/>
      <c r="G77" s="44"/>
      <c r="H77" s="121" t="s">
        <v>50</v>
      </c>
      <c r="I77" s="47"/>
      <c r="J77" s="121" t="s">
        <v>50</v>
      </c>
      <c r="K77" s="38"/>
      <c r="L77" s="121" t="s">
        <v>50</v>
      </c>
      <c r="M77" s="47"/>
      <c r="N77" s="121" t="s">
        <v>50</v>
      </c>
      <c r="O77" s="38"/>
      <c r="P77" s="121" t="s">
        <v>50</v>
      </c>
      <c r="R77" s="127" t="s">
        <v>50</v>
      </c>
    </row>
    <row r="78" spans="6:18" ht="7.5" customHeight="1">
      <c r="F78" s="153"/>
      <c r="G78" s="44"/>
      <c r="H78" s="33"/>
      <c r="J78" s="33"/>
      <c r="K78" s="38"/>
      <c r="L78" s="38"/>
      <c r="M78" s="47"/>
      <c r="N78" s="33"/>
      <c r="O78" s="38"/>
      <c r="P78" s="33"/>
      <c r="R78" s="36"/>
    </row>
    <row r="79" spans="1:18" ht="21" customHeight="1">
      <c r="A79" s="60" t="s">
        <v>43</v>
      </c>
      <c r="D79" s="43"/>
      <c r="E79" s="60"/>
      <c r="F79" s="153"/>
      <c r="G79" s="44"/>
      <c r="H79" s="54">
        <f>SUM(H75:H77)</f>
        <v>1078225</v>
      </c>
      <c r="J79" s="54">
        <f>SUM(J75:J77)</f>
        <v>1052540</v>
      </c>
      <c r="K79" s="38"/>
      <c r="L79" s="143">
        <f>SUM(L75:L77)</f>
        <v>1034317</v>
      </c>
      <c r="M79" s="47"/>
      <c r="N79" s="54">
        <f>SUM(N75:N77)</f>
        <v>1088732</v>
      </c>
      <c r="O79" s="38"/>
      <c r="P79" s="54">
        <f>SUM(P75:P77)</f>
        <v>1064869</v>
      </c>
      <c r="R79" s="125">
        <f>SUM(R75:R77)</f>
        <v>1047336</v>
      </c>
    </row>
    <row r="80" spans="6:18" ht="21" customHeight="1">
      <c r="F80" s="153"/>
      <c r="G80" s="44"/>
      <c r="H80" s="53"/>
      <c r="J80" s="53"/>
      <c r="K80" s="38"/>
      <c r="L80" s="38"/>
      <c r="M80" s="47"/>
      <c r="N80" s="53"/>
      <c r="O80" s="38"/>
      <c r="P80" s="53"/>
      <c r="R80" s="36"/>
    </row>
    <row r="81" spans="1:18" ht="21" customHeight="1" thickBot="1">
      <c r="A81" s="60" t="s">
        <v>21</v>
      </c>
      <c r="D81" s="60"/>
      <c r="E81" s="43"/>
      <c r="F81" s="153"/>
      <c r="G81" s="44"/>
      <c r="H81" s="42">
        <f>+H79+H62</f>
        <v>1151773</v>
      </c>
      <c r="J81" s="42">
        <f>+J79+J62</f>
        <v>1135598</v>
      </c>
      <c r="K81" s="38"/>
      <c r="L81" s="64">
        <f>L62+L79</f>
        <v>1137393</v>
      </c>
      <c r="M81" s="47"/>
      <c r="N81" s="42">
        <f>+N79+N62</f>
        <v>1161137</v>
      </c>
      <c r="O81" s="38"/>
      <c r="P81" s="42">
        <f>+P79+P62</f>
        <v>1167107</v>
      </c>
      <c r="R81" s="124">
        <f>R62+R79</f>
        <v>1127991</v>
      </c>
    </row>
    <row r="82" spans="1:18" ht="21" customHeight="1" thickTop="1">
      <c r="A82" s="60"/>
      <c r="D82" s="60"/>
      <c r="E82" s="43"/>
      <c r="F82" s="153"/>
      <c r="G82" s="44"/>
      <c r="H82" s="38"/>
      <c r="J82" s="38"/>
      <c r="K82" s="38"/>
      <c r="L82" s="38"/>
      <c r="M82" s="47"/>
      <c r="N82" s="38"/>
      <c r="O82" s="38"/>
      <c r="P82" s="38"/>
      <c r="R82" s="36"/>
    </row>
    <row r="83" spans="1:18" ht="21" customHeight="1">
      <c r="A83" s="60"/>
      <c r="D83" s="60"/>
      <c r="E83" s="43"/>
      <c r="F83" s="153"/>
      <c r="G83" s="44"/>
      <c r="H83" s="53">
        <f>H32-H81</f>
        <v>0</v>
      </c>
      <c r="J83" s="53">
        <f>J32-J81</f>
        <v>0</v>
      </c>
      <c r="K83" s="38"/>
      <c r="L83" s="53">
        <f>L32-L81</f>
        <v>0</v>
      </c>
      <c r="M83" s="47"/>
      <c r="N83" s="53">
        <f>N32-N81</f>
        <v>0</v>
      </c>
      <c r="O83" s="38"/>
      <c r="P83" s="53">
        <f>P32-P81</f>
        <v>0</v>
      </c>
      <c r="Q83" s="38"/>
      <c r="R83" s="39">
        <f>R32-R81</f>
        <v>0</v>
      </c>
    </row>
    <row r="84" spans="1:18" ht="21" customHeight="1">
      <c r="A84" s="60"/>
      <c r="D84" s="60"/>
      <c r="E84" s="43"/>
      <c r="F84" s="153"/>
      <c r="G84" s="44"/>
      <c r="H84" s="40"/>
      <c r="J84" s="40"/>
      <c r="K84" s="38"/>
      <c r="L84" s="38"/>
      <c r="M84" s="47"/>
      <c r="N84" s="38"/>
      <c r="O84" s="38"/>
      <c r="P84" s="40"/>
      <c r="R84" s="36"/>
    </row>
    <row r="85" spans="1:18" ht="21" customHeight="1">
      <c r="A85" s="60"/>
      <c r="D85" s="60"/>
      <c r="E85" s="43"/>
      <c r="F85" s="153"/>
      <c r="G85" s="44"/>
      <c r="H85" s="38"/>
      <c r="J85" s="38"/>
      <c r="K85" s="38"/>
      <c r="L85" s="38"/>
      <c r="M85" s="47"/>
      <c r="N85" s="38"/>
      <c r="O85" s="38"/>
      <c r="P85" s="38"/>
      <c r="R85" s="36"/>
    </row>
    <row r="86" spans="1:16" ht="21" customHeight="1">
      <c r="A86" s="60"/>
      <c r="D86" s="60"/>
      <c r="E86" s="43"/>
      <c r="F86" s="153"/>
      <c r="G86" s="44"/>
      <c r="H86" s="38"/>
      <c r="J86" s="38"/>
      <c r="K86" s="38"/>
      <c r="L86" s="38"/>
      <c r="M86" s="47"/>
      <c r="N86" s="38"/>
      <c r="O86" s="38"/>
      <c r="P86" s="38"/>
    </row>
    <row r="87" spans="1:16" ht="21" customHeight="1">
      <c r="A87" s="60"/>
      <c r="D87" s="60"/>
      <c r="E87" s="43"/>
      <c r="F87" s="153"/>
      <c r="G87" s="44"/>
      <c r="H87" s="38"/>
      <c r="J87" s="38"/>
      <c r="K87" s="38"/>
      <c r="L87" s="38"/>
      <c r="M87" s="47"/>
      <c r="N87" s="38"/>
      <c r="O87" s="38"/>
      <c r="P87" s="38"/>
    </row>
    <row r="88" spans="1:16" ht="21" customHeight="1">
      <c r="A88" s="60"/>
      <c r="D88" s="60"/>
      <c r="E88" s="43"/>
      <c r="F88" s="153"/>
      <c r="G88" s="44"/>
      <c r="H88" s="38"/>
      <c r="J88" s="38"/>
      <c r="K88" s="38"/>
      <c r="L88" s="38"/>
      <c r="M88" s="47"/>
      <c r="N88" s="38"/>
      <c r="O88" s="38"/>
      <c r="P88" s="38"/>
    </row>
    <row r="89" spans="1:16" ht="21" customHeight="1">
      <c r="A89" s="60"/>
      <c r="D89" s="60"/>
      <c r="E89" s="43"/>
      <c r="F89" s="153"/>
      <c r="G89" s="44"/>
      <c r="H89" s="38"/>
      <c r="J89" s="38"/>
      <c r="K89" s="38"/>
      <c r="L89" s="38"/>
      <c r="M89" s="47"/>
      <c r="N89" s="38"/>
      <c r="O89" s="38"/>
      <c r="P89" s="38"/>
    </row>
    <row r="90" spans="1:16" ht="21" customHeight="1">
      <c r="A90" s="60"/>
      <c r="D90" s="60"/>
      <c r="E90" s="43"/>
      <c r="F90" s="153"/>
      <c r="G90" s="44"/>
      <c r="H90" s="38"/>
      <c r="J90" s="38"/>
      <c r="K90" s="38"/>
      <c r="L90" s="38"/>
      <c r="M90" s="47"/>
      <c r="N90" s="38"/>
      <c r="O90" s="38"/>
      <c r="P90" s="38"/>
    </row>
    <row r="91" spans="4:16" ht="22.5" customHeight="1">
      <c r="D91" s="60"/>
      <c r="E91" s="43"/>
      <c r="F91" s="153"/>
      <c r="G91" s="44"/>
      <c r="H91" s="38"/>
      <c r="J91" s="38"/>
      <c r="K91" s="38"/>
      <c r="L91" s="38"/>
      <c r="M91" s="47"/>
      <c r="N91" s="38"/>
      <c r="O91" s="38"/>
      <c r="P91" s="38"/>
    </row>
    <row r="92" spans="4:16" ht="22.5" customHeight="1">
      <c r="D92" s="60"/>
      <c r="E92" s="43"/>
      <c r="F92" s="153"/>
      <c r="G92" s="44"/>
      <c r="H92" s="38"/>
      <c r="J92" s="38"/>
      <c r="K92" s="38"/>
      <c r="L92" s="38"/>
      <c r="M92" s="47"/>
      <c r="N92" s="38"/>
      <c r="O92" s="38"/>
      <c r="P92" s="38"/>
    </row>
    <row r="93" spans="10:16" ht="21.75" customHeight="1">
      <c r="J93" s="38"/>
      <c r="K93" s="38"/>
      <c r="L93" s="38"/>
      <c r="M93" s="47"/>
      <c r="N93" s="38"/>
      <c r="O93" s="38"/>
      <c r="P93" s="38"/>
    </row>
    <row r="94" spans="1:16" ht="21.75" customHeight="1">
      <c r="A94" s="41"/>
      <c r="J94" s="38"/>
      <c r="K94" s="38"/>
      <c r="L94" s="38"/>
      <c r="M94" s="47"/>
      <c r="N94" s="38"/>
      <c r="O94" s="38"/>
      <c r="P94" s="38"/>
    </row>
    <row r="96" spans="1:16" ht="3" customHeight="1">
      <c r="A96" s="41"/>
      <c r="J96" s="38"/>
      <c r="K96" s="38"/>
      <c r="L96" s="38"/>
      <c r="M96" s="47"/>
      <c r="N96" s="38"/>
      <c r="O96" s="38"/>
      <c r="P96" s="38"/>
    </row>
  </sheetData>
  <sheetProtection/>
  <mergeCells count="6">
    <mergeCell ref="H6:R6"/>
    <mergeCell ref="H39:R39"/>
    <mergeCell ref="H40:L40"/>
    <mergeCell ref="N40:R40"/>
    <mergeCell ref="H7:L7"/>
    <mergeCell ref="N7:R7"/>
  </mergeCells>
  <printOptions/>
  <pageMargins left="0.55" right="0.2755905511811024" top="0.7874015748031497" bottom="0.5905511811023623" header="0.3937007874015748" footer="0.3937007874015748"/>
  <pageSetup firstPageNumber="3" useFirstPageNumber="1" fitToHeight="3" horizontalDpi="1200" verticalDpi="1200" orientation="portrait" paperSize="9" scale="7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110" zoomScaleSheetLayoutView="110" workbookViewId="0" topLeftCell="A34">
      <selection activeCell="J51" sqref="J51"/>
    </sheetView>
  </sheetViews>
  <sheetFormatPr defaultColWidth="9.140625" defaultRowHeight="24.75" customHeight="1"/>
  <cols>
    <col min="1" max="1" width="3.57421875" style="4" customWidth="1"/>
    <col min="2" max="2" width="4.00390625" style="4" customWidth="1"/>
    <col min="3" max="3" width="3.421875" style="4" customWidth="1"/>
    <col min="4" max="4" width="40.421875" style="4" customWidth="1"/>
    <col min="5" max="5" width="8.7109375" style="5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1" spans="1:13" s="23" customFormat="1" ht="21" customHeight="1">
      <c r="A1" s="27" t="s">
        <v>0</v>
      </c>
      <c r="B1" s="27"/>
      <c r="C1" s="27"/>
      <c r="D1" s="27"/>
      <c r="E1" s="102"/>
      <c r="F1" s="27"/>
      <c r="G1" s="27"/>
      <c r="H1" s="27"/>
      <c r="K1" s="169" t="s">
        <v>83</v>
      </c>
      <c r="L1" s="169"/>
      <c r="M1" s="169"/>
    </row>
    <row r="2" spans="1:13" s="23" customFormat="1" ht="21" customHeight="1">
      <c r="A2" s="27" t="s">
        <v>71</v>
      </c>
      <c r="B2" s="27"/>
      <c r="C2" s="27"/>
      <c r="D2" s="27"/>
      <c r="E2" s="102"/>
      <c r="F2" s="27"/>
      <c r="G2" s="27"/>
      <c r="H2" s="27"/>
      <c r="M2" s="1" t="s">
        <v>84</v>
      </c>
    </row>
    <row r="3" spans="1:8" s="23" customFormat="1" ht="21" customHeight="1">
      <c r="A3" s="66" t="s">
        <v>156</v>
      </c>
      <c r="B3" s="27"/>
      <c r="C3" s="27"/>
      <c r="D3" s="27"/>
      <c r="E3" s="102"/>
      <c r="F3" s="27"/>
      <c r="G3" s="27"/>
      <c r="H3" s="27"/>
    </row>
    <row r="4" spans="1:8" s="23" customFormat="1" ht="7.5" customHeight="1">
      <c r="A4" s="66"/>
      <c r="B4" s="27"/>
      <c r="C4" s="27"/>
      <c r="D4" s="27"/>
      <c r="E4" s="102"/>
      <c r="F4" s="27"/>
      <c r="G4" s="27"/>
      <c r="H4" s="27"/>
    </row>
    <row r="5" spans="5:13" ht="21" customHeight="1">
      <c r="E5" s="3"/>
      <c r="G5" s="171" t="s">
        <v>26</v>
      </c>
      <c r="H5" s="171"/>
      <c r="I5" s="171"/>
      <c r="J5" s="171"/>
      <c r="K5" s="171"/>
      <c r="L5" s="171"/>
      <c r="M5" s="171"/>
    </row>
    <row r="6" spans="5:13" ht="21" customHeight="1">
      <c r="E6" s="3"/>
      <c r="G6" s="170" t="s">
        <v>1</v>
      </c>
      <c r="H6" s="170"/>
      <c r="I6" s="170"/>
      <c r="J6" s="7"/>
      <c r="K6" s="170" t="s">
        <v>110</v>
      </c>
      <c r="L6" s="170"/>
      <c r="M6" s="170"/>
    </row>
    <row r="7" spans="5:13" ht="21" customHeight="1">
      <c r="E7" s="3"/>
      <c r="G7" s="6">
        <v>2556</v>
      </c>
      <c r="H7" s="6"/>
      <c r="I7" s="6">
        <v>2555</v>
      </c>
      <c r="J7" s="7"/>
      <c r="K7" s="6">
        <v>2556</v>
      </c>
      <c r="L7" s="6"/>
      <c r="M7" s="6">
        <v>2555</v>
      </c>
    </row>
    <row r="8" spans="5:16" ht="21" customHeight="1">
      <c r="E8" s="101" t="s">
        <v>2</v>
      </c>
      <c r="G8" s="129"/>
      <c r="H8" s="6"/>
      <c r="I8" s="2" t="s">
        <v>111</v>
      </c>
      <c r="J8" s="7"/>
      <c r="K8" s="129"/>
      <c r="L8" s="6"/>
      <c r="M8" s="2" t="s">
        <v>111</v>
      </c>
      <c r="N8" s="6"/>
      <c r="O8" s="6"/>
      <c r="P8" s="67"/>
    </row>
    <row r="9" spans="1:16" ht="21" customHeight="1">
      <c r="A9" s="8" t="s">
        <v>3</v>
      </c>
      <c r="E9" s="68" t="s">
        <v>142</v>
      </c>
      <c r="G9" s="10"/>
      <c r="H9" s="10"/>
      <c r="I9" s="10"/>
      <c r="J9" s="10"/>
      <c r="K9" s="10"/>
      <c r="L9" s="10"/>
      <c r="M9" s="10"/>
      <c r="N9" s="10"/>
      <c r="O9" s="10"/>
      <c r="P9" s="67"/>
    </row>
    <row r="10" spans="1:16" ht="21" customHeight="1">
      <c r="A10" s="4" t="s">
        <v>61</v>
      </c>
      <c r="D10" s="5"/>
      <c r="E10" s="68"/>
      <c r="F10" s="5"/>
      <c r="G10" s="10">
        <v>61172</v>
      </c>
      <c r="H10" s="11"/>
      <c r="I10" s="10">
        <v>55931</v>
      </c>
      <c r="J10" s="11"/>
      <c r="K10" s="10">
        <v>61172</v>
      </c>
      <c r="L10" s="11"/>
      <c r="M10" s="10">
        <v>55931</v>
      </c>
      <c r="N10" s="10"/>
      <c r="O10" s="10"/>
      <c r="P10" s="67"/>
    </row>
    <row r="11" spans="1:16" ht="21" customHeight="1">
      <c r="A11" s="4" t="s">
        <v>28</v>
      </c>
      <c r="D11" s="5"/>
      <c r="E11" s="3"/>
      <c r="F11" s="5"/>
      <c r="G11" s="10">
        <v>54041</v>
      </c>
      <c r="H11" s="11"/>
      <c r="I11" s="10">
        <v>11145</v>
      </c>
      <c r="J11" s="11"/>
      <c r="K11" s="10">
        <v>48656</v>
      </c>
      <c r="L11" s="11"/>
      <c r="M11" s="10">
        <v>1412</v>
      </c>
      <c r="N11" s="10"/>
      <c r="O11" s="16"/>
      <c r="P11" s="67"/>
    </row>
    <row r="12" spans="1:16" ht="21" customHeight="1">
      <c r="A12" s="4" t="s">
        <v>4</v>
      </c>
      <c r="D12" s="5"/>
      <c r="E12" s="3"/>
      <c r="F12" s="5"/>
      <c r="G12" s="10">
        <v>1914</v>
      </c>
      <c r="H12" s="11"/>
      <c r="I12" s="10">
        <v>1939</v>
      </c>
      <c r="J12" s="11"/>
      <c r="K12" s="10">
        <v>1658</v>
      </c>
      <c r="L12" s="11"/>
      <c r="M12" s="10">
        <v>1438</v>
      </c>
      <c r="N12" s="10"/>
      <c r="O12" s="10"/>
      <c r="P12" s="67"/>
    </row>
    <row r="13" spans="1:16" ht="21" customHeight="1">
      <c r="A13" s="8" t="s">
        <v>5</v>
      </c>
      <c r="D13" s="5"/>
      <c r="E13" s="3"/>
      <c r="F13" s="5"/>
      <c r="G13" s="17">
        <f>SUM(G10:G12)</f>
        <v>117127</v>
      </c>
      <c r="H13" s="11"/>
      <c r="I13" s="69">
        <f>SUM(I10:I12)</f>
        <v>69015</v>
      </c>
      <c r="J13" s="11"/>
      <c r="K13" s="17">
        <f>SUM(K10:K12)</f>
        <v>111486</v>
      </c>
      <c r="L13" s="11"/>
      <c r="M13" s="69">
        <f>SUM(M10:M12)</f>
        <v>58781</v>
      </c>
      <c r="N13" s="10"/>
      <c r="O13" s="10"/>
      <c r="P13" s="67"/>
    </row>
    <row r="14" spans="4:16" ht="7.5" customHeight="1">
      <c r="D14" s="5"/>
      <c r="E14" s="3"/>
      <c r="F14" s="5"/>
      <c r="G14" s="11"/>
      <c r="H14" s="11"/>
      <c r="I14" s="11"/>
      <c r="J14" s="11"/>
      <c r="K14" s="11"/>
      <c r="L14" s="11"/>
      <c r="M14" s="11"/>
      <c r="N14" s="10"/>
      <c r="O14" s="10"/>
      <c r="P14" s="67"/>
    </row>
    <row r="15" spans="1:16" ht="21" customHeight="1">
      <c r="A15" s="8" t="s">
        <v>24</v>
      </c>
      <c r="D15" s="5"/>
      <c r="E15" s="68" t="s">
        <v>142</v>
      </c>
      <c r="F15" s="5"/>
      <c r="G15" s="11"/>
      <c r="H15" s="11"/>
      <c r="I15" s="11"/>
      <c r="J15" s="11"/>
      <c r="K15" s="11"/>
      <c r="L15" s="11"/>
      <c r="M15" s="11"/>
      <c r="N15" s="10"/>
      <c r="O15" s="10"/>
      <c r="P15" s="67"/>
    </row>
    <row r="16" spans="1:16" ht="21" customHeight="1">
      <c r="A16" s="4" t="s">
        <v>62</v>
      </c>
      <c r="D16" s="5"/>
      <c r="E16" s="68"/>
      <c r="F16" s="5"/>
      <c r="G16" s="10">
        <v>38929</v>
      </c>
      <c r="H16" s="11"/>
      <c r="I16" s="50">
        <v>39035</v>
      </c>
      <c r="J16" s="11"/>
      <c r="K16" s="10">
        <v>38929</v>
      </c>
      <c r="L16" s="11"/>
      <c r="M16" s="10">
        <v>39035</v>
      </c>
      <c r="N16" s="10"/>
      <c r="O16" s="10"/>
      <c r="P16" s="67"/>
    </row>
    <row r="17" spans="1:16" ht="21" customHeight="1">
      <c r="A17" s="4" t="s">
        <v>29</v>
      </c>
      <c r="D17" s="5"/>
      <c r="E17" s="68"/>
      <c r="F17" s="5"/>
      <c r="G17" s="50">
        <v>40998</v>
      </c>
      <c r="H17" s="11"/>
      <c r="I17" s="50">
        <v>9381</v>
      </c>
      <c r="J17" s="11"/>
      <c r="K17" s="10">
        <v>36559</v>
      </c>
      <c r="L17" s="11"/>
      <c r="M17" s="10">
        <v>894</v>
      </c>
      <c r="N17" s="10"/>
      <c r="O17" s="10"/>
      <c r="P17" s="67"/>
    </row>
    <row r="18" spans="1:16" ht="21" customHeight="1">
      <c r="A18" s="4" t="s">
        <v>68</v>
      </c>
      <c r="D18" s="5"/>
      <c r="E18" s="68"/>
      <c r="F18" s="5"/>
      <c r="G18" s="51">
        <v>1630</v>
      </c>
      <c r="H18" s="11"/>
      <c r="I18" s="51">
        <v>1790</v>
      </c>
      <c r="J18" s="11"/>
      <c r="K18" s="11">
        <v>1589</v>
      </c>
      <c r="L18" s="11"/>
      <c r="M18" s="11">
        <v>1781</v>
      </c>
      <c r="N18" s="10"/>
      <c r="O18" s="10"/>
      <c r="P18" s="67"/>
    </row>
    <row r="19" spans="1:16" ht="21" customHeight="1">
      <c r="A19" s="4" t="s">
        <v>63</v>
      </c>
      <c r="D19" s="5"/>
      <c r="E19" s="68"/>
      <c r="F19" s="5"/>
      <c r="G19" s="51">
        <v>12546</v>
      </c>
      <c r="H19" s="11"/>
      <c r="I19" s="51">
        <v>12026</v>
      </c>
      <c r="J19" s="11"/>
      <c r="K19" s="52">
        <v>11843</v>
      </c>
      <c r="L19" s="11"/>
      <c r="M19" s="52">
        <v>11090</v>
      </c>
      <c r="N19" s="10"/>
      <c r="O19" s="10"/>
      <c r="P19" s="67"/>
    </row>
    <row r="20" spans="1:16" ht="21" customHeight="1">
      <c r="A20" s="5" t="s">
        <v>65</v>
      </c>
      <c r="D20" s="5"/>
      <c r="E20" s="68"/>
      <c r="F20" s="5"/>
      <c r="G20" s="51">
        <v>4320</v>
      </c>
      <c r="H20" s="11"/>
      <c r="I20" s="51">
        <v>4012</v>
      </c>
      <c r="J20" s="11"/>
      <c r="K20" s="52">
        <v>3870</v>
      </c>
      <c r="L20" s="11"/>
      <c r="M20" s="52">
        <v>3287</v>
      </c>
      <c r="N20" s="10"/>
      <c r="O20" s="10"/>
      <c r="P20" s="67"/>
    </row>
    <row r="21" spans="1:16" s="5" customFormat="1" ht="21" customHeight="1">
      <c r="A21" s="5" t="s">
        <v>64</v>
      </c>
      <c r="E21" s="68"/>
      <c r="G21" s="20">
        <v>4</v>
      </c>
      <c r="H21" s="11"/>
      <c r="I21" s="20">
        <v>642</v>
      </c>
      <c r="J21" s="11"/>
      <c r="K21" s="85" t="s">
        <v>50</v>
      </c>
      <c r="L21" s="11"/>
      <c r="M21" s="20">
        <v>33</v>
      </c>
      <c r="N21" s="11"/>
      <c r="O21" s="15"/>
      <c r="P21" s="96"/>
    </row>
    <row r="22" spans="1:16" ht="21" customHeight="1">
      <c r="A22" s="8" t="s">
        <v>25</v>
      </c>
      <c r="D22" s="5"/>
      <c r="E22" s="68"/>
      <c r="F22" s="5"/>
      <c r="G22" s="17">
        <f>SUM(G16:G21)</f>
        <v>98427</v>
      </c>
      <c r="H22" s="11"/>
      <c r="I22" s="17">
        <f>SUM(I16:I21)</f>
        <v>66886</v>
      </c>
      <c r="J22" s="11"/>
      <c r="K22" s="17">
        <f>SUM(K16:K21)</f>
        <v>92790</v>
      </c>
      <c r="L22" s="11"/>
      <c r="M22" s="17">
        <f>SUM(M16:M21)</f>
        <v>56120</v>
      </c>
      <c r="N22" s="10"/>
      <c r="O22" s="10"/>
      <c r="P22" s="67"/>
    </row>
    <row r="23" spans="4:16" ht="7.5" customHeight="1">
      <c r="D23" s="5"/>
      <c r="E23" s="68"/>
      <c r="F23" s="5"/>
      <c r="G23" s="22"/>
      <c r="H23" s="11"/>
      <c r="I23" s="11"/>
      <c r="J23" s="11"/>
      <c r="K23" s="22"/>
      <c r="L23" s="11"/>
      <c r="M23" s="11"/>
      <c r="N23" s="10"/>
      <c r="O23" s="10"/>
      <c r="P23" s="67"/>
    </row>
    <row r="24" spans="1:16" ht="21" customHeight="1">
      <c r="A24" s="8" t="s">
        <v>165</v>
      </c>
      <c r="D24" s="5"/>
      <c r="E24" s="68"/>
      <c r="F24" s="5"/>
      <c r="G24" s="14">
        <f>+G13-G22</f>
        <v>18700</v>
      </c>
      <c r="H24" s="11"/>
      <c r="I24" s="11">
        <f>+I13-I22</f>
        <v>2129</v>
      </c>
      <c r="J24" s="11"/>
      <c r="K24" s="14">
        <f>+K13-K22</f>
        <v>18696</v>
      </c>
      <c r="L24" s="11"/>
      <c r="M24" s="11">
        <f>+M13-M22</f>
        <v>2661</v>
      </c>
      <c r="N24" s="10"/>
      <c r="O24" s="10"/>
      <c r="P24" s="67"/>
    </row>
    <row r="25" spans="4:16" ht="7.5" customHeight="1">
      <c r="D25" s="5"/>
      <c r="E25" s="68"/>
      <c r="F25" s="5"/>
      <c r="G25" s="11"/>
      <c r="H25" s="11"/>
      <c r="I25" s="11"/>
      <c r="J25" s="11"/>
      <c r="K25" s="11"/>
      <c r="L25" s="11"/>
      <c r="M25" s="11"/>
      <c r="N25" s="10"/>
      <c r="O25" s="10"/>
      <c r="P25" s="67"/>
    </row>
    <row r="26" spans="1:16" ht="21" customHeight="1">
      <c r="A26" s="4" t="s">
        <v>150</v>
      </c>
      <c r="D26" s="5"/>
      <c r="E26" s="147">
        <v>14</v>
      </c>
      <c r="F26" s="5"/>
      <c r="G26" s="89">
        <v>-3773</v>
      </c>
      <c r="H26" s="11"/>
      <c r="I26" s="85">
        <v>-634</v>
      </c>
      <c r="J26" s="11"/>
      <c r="K26" s="85">
        <v>-3775</v>
      </c>
      <c r="L26" s="11"/>
      <c r="M26" s="85">
        <v>-634</v>
      </c>
      <c r="N26" s="10"/>
      <c r="O26" s="16"/>
      <c r="P26" s="67"/>
    </row>
    <row r="27" spans="4:16" ht="7.5" customHeight="1">
      <c r="D27" s="5"/>
      <c r="E27" s="68"/>
      <c r="F27" s="5"/>
      <c r="G27" s="11"/>
      <c r="H27" s="11"/>
      <c r="I27" s="11"/>
      <c r="J27" s="11"/>
      <c r="K27" s="11"/>
      <c r="L27" s="11"/>
      <c r="M27" s="11"/>
      <c r="N27" s="10"/>
      <c r="O27" s="10"/>
      <c r="P27" s="67"/>
    </row>
    <row r="28" spans="1:16" ht="21" customHeight="1">
      <c r="A28" s="9" t="s">
        <v>163</v>
      </c>
      <c r="D28" s="5"/>
      <c r="E28" s="3"/>
      <c r="F28" s="5"/>
      <c r="G28" s="14">
        <f>SUM(G24:G26)</f>
        <v>14927</v>
      </c>
      <c r="H28" s="14"/>
      <c r="I28" s="14">
        <f>SUM(I24:I26)</f>
        <v>1495</v>
      </c>
      <c r="J28" s="14"/>
      <c r="K28" s="14">
        <f>SUM(K24:K26)</f>
        <v>14921</v>
      </c>
      <c r="L28" s="14"/>
      <c r="M28" s="14">
        <f>SUM(M24:M26)</f>
        <v>2027</v>
      </c>
      <c r="N28" s="13"/>
      <c r="O28" s="13"/>
      <c r="P28" s="67"/>
    </row>
    <row r="29" spans="1:16" ht="7.5" customHeight="1">
      <c r="A29" s="8"/>
      <c r="D29" s="5"/>
      <c r="E29" s="3"/>
      <c r="F29" s="5"/>
      <c r="G29" s="14"/>
      <c r="H29" s="14"/>
      <c r="I29" s="14"/>
      <c r="J29" s="14"/>
      <c r="K29" s="14"/>
      <c r="L29" s="14"/>
      <c r="M29" s="14"/>
      <c r="N29" s="13"/>
      <c r="O29" s="13"/>
      <c r="P29" s="67"/>
    </row>
    <row r="30" spans="1:16" ht="21" customHeight="1">
      <c r="A30" s="35" t="s">
        <v>88</v>
      </c>
      <c r="B30" s="35"/>
      <c r="C30" s="35"/>
      <c r="D30" s="5"/>
      <c r="E30" s="3"/>
      <c r="F30" s="5"/>
      <c r="G30" s="14"/>
      <c r="H30" s="14"/>
      <c r="I30" s="14"/>
      <c r="J30" s="14"/>
      <c r="K30" s="14"/>
      <c r="L30" s="14"/>
      <c r="M30" s="14"/>
      <c r="N30" s="13"/>
      <c r="O30" s="13"/>
      <c r="P30" s="67"/>
    </row>
    <row r="31" spans="1:16" ht="21" customHeight="1">
      <c r="A31" s="35" t="s">
        <v>160</v>
      </c>
      <c r="B31" s="5"/>
      <c r="C31" s="35"/>
      <c r="D31" s="5"/>
      <c r="E31" s="3"/>
      <c r="F31" s="5"/>
      <c r="G31" s="20">
        <v>1933</v>
      </c>
      <c r="H31" s="14"/>
      <c r="I31" s="85">
        <v>1424</v>
      </c>
      <c r="J31" s="14"/>
      <c r="K31" s="20">
        <v>1933</v>
      </c>
      <c r="L31" s="14"/>
      <c r="M31" s="85">
        <v>1424</v>
      </c>
      <c r="N31" s="13"/>
      <c r="O31" s="13"/>
      <c r="P31" s="67"/>
    </row>
    <row r="32" spans="1:16" ht="7.5" customHeight="1">
      <c r="A32" s="9"/>
      <c r="D32" s="5"/>
      <c r="E32" s="3"/>
      <c r="F32" s="5"/>
      <c r="G32" s="14"/>
      <c r="H32" s="14"/>
      <c r="I32" s="14"/>
      <c r="J32" s="14"/>
      <c r="K32" s="14"/>
      <c r="L32" s="14"/>
      <c r="M32" s="14"/>
      <c r="N32" s="13"/>
      <c r="O32" s="13"/>
      <c r="P32" s="67"/>
    </row>
    <row r="33" spans="1:16" ht="21" customHeight="1" thickBot="1">
      <c r="A33" s="9" t="s">
        <v>94</v>
      </c>
      <c r="D33" s="5"/>
      <c r="E33" s="3"/>
      <c r="F33" s="5"/>
      <c r="G33" s="72">
        <f>SUM(G28:G31)</f>
        <v>16860</v>
      </c>
      <c r="H33" s="14"/>
      <c r="I33" s="72">
        <f>SUM(I28:I31)</f>
        <v>2919</v>
      </c>
      <c r="J33" s="14"/>
      <c r="K33" s="72">
        <f>SUM(K28:K31)</f>
        <v>16854</v>
      </c>
      <c r="L33" s="14"/>
      <c r="M33" s="72">
        <f>SUM(M28:M31)</f>
        <v>3451</v>
      </c>
      <c r="N33" s="13"/>
      <c r="O33" s="13"/>
      <c r="P33" s="67"/>
    </row>
    <row r="34" spans="1:16" ht="7.5" customHeight="1" thickTop="1">
      <c r="A34" s="9"/>
      <c r="D34" s="5"/>
      <c r="E34" s="3"/>
      <c r="F34" s="5"/>
      <c r="G34" s="14"/>
      <c r="H34" s="14"/>
      <c r="I34" s="14"/>
      <c r="J34" s="14"/>
      <c r="K34" s="14"/>
      <c r="L34" s="14"/>
      <c r="M34" s="14"/>
      <c r="N34" s="13"/>
      <c r="O34" s="13"/>
      <c r="P34" s="67"/>
    </row>
    <row r="35" spans="1:16" ht="21" customHeight="1">
      <c r="A35" s="9" t="s">
        <v>164</v>
      </c>
      <c r="B35" s="5"/>
      <c r="C35" s="5"/>
      <c r="D35" s="5"/>
      <c r="E35" s="3"/>
      <c r="F35" s="5"/>
      <c r="G35" s="14"/>
      <c r="H35" s="14"/>
      <c r="I35" s="14"/>
      <c r="J35" s="14"/>
      <c r="K35" s="14"/>
      <c r="L35" s="14"/>
      <c r="M35" s="14"/>
      <c r="N35" s="13"/>
      <c r="O35" s="13"/>
      <c r="P35" s="67"/>
    </row>
    <row r="36" spans="1:16" ht="21" customHeight="1">
      <c r="A36" s="9"/>
      <c r="B36" s="5" t="s">
        <v>44</v>
      </c>
      <c r="C36" s="5"/>
      <c r="D36" s="5"/>
      <c r="E36" s="3"/>
      <c r="F36" s="5"/>
      <c r="G36" s="14">
        <f>+G28</f>
        <v>14927</v>
      </c>
      <c r="H36" s="14"/>
      <c r="I36" s="14">
        <f>+I28</f>
        <v>1495</v>
      </c>
      <c r="J36" s="14"/>
      <c r="K36" s="14">
        <f>+K28</f>
        <v>14921</v>
      </c>
      <c r="L36" s="14"/>
      <c r="M36" s="14">
        <f>+M28</f>
        <v>2027</v>
      </c>
      <c r="N36" s="13"/>
      <c r="O36" s="13"/>
      <c r="P36" s="67"/>
    </row>
    <row r="37" spans="1:16" ht="21" customHeight="1">
      <c r="A37" s="9"/>
      <c r="B37" s="5" t="s">
        <v>72</v>
      </c>
      <c r="C37" s="5"/>
      <c r="D37" s="5"/>
      <c r="E37" s="3"/>
      <c r="F37" s="5"/>
      <c r="G37" s="14" t="s">
        <v>50</v>
      </c>
      <c r="H37" s="14"/>
      <c r="I37" s="14" t="s">
        <v>50</v>
      </c>
      <c r="J37" s="14"/>
      <c r="K37" s="14" t="s">
        <v>50</v>
      </c>
      <c r="L37" s="14"/>
      <c r="M37" s="14" t="s">
        <v>50</v>
      </c>
      <c r="N37" s="13"/>
      <c r="O37" s="13"/>
      <c r="P37" s="67"/>
    </row>
    <row r="38" spans="1:16" ht="21" customHeight="1" thickBot="1">
      <c r="A38" s="9"/>
      <c r="B38" s="5"/>
      <c r="C38" s="5"/>
      <c r="D38" s="5"/>
      <c r="E38" s="3"/>
      <c r="F38" s="5"/>
      <c r="G38" s="73">
        <f>SUM(G36:G37)</f>
        <v>14927</v>
      </c>
      <c r="H38" s="14"/>
      <c r="I38" s="73">
        <f>SUM(I36:I37)</f>
        <v>1495</v>
      </c>
      <c r="J38" s="14"/>
      <c r="K38" s="73">
        <f>SUM(K36:K37)</f>
        <v>14921</v>
      </c>
      <c r="L38" s="14"/>
      <c r="M38" s="73">
        <f>SUM(M36:M37)</f>
        <v>2027</v>
      </c>
      <c r="N38" s="13"/>
      <c r="O38" s="13"/>
      <c r="P38" s="67"/>
    </row>
    <row r="39" spans="4:16" ht="7.5" customHeight="1" thickTop="1">
      <c r="D39" s="5"/>
      <c r="E39" s="3"/>
      <c r="F39" s="5"/>
      <c r="G39" s="74"/>
      <c r="H39" s="74"/>
      <c r="I39" s="74"/>
      <c r="J39" s="74"/>
      <c r="K39" s="74"/>
      <c r="L39" s="74"/>
      <c r="M39" s="74"/>
      <c r="N39" s="75"/>
      <c r="O39" s="75"/>
      <c r="P39" s="67"/>
    </row>
    <row r="40" spans="1:16" ht="21" customHeight="1">
      <c r="A40" s="9" t="s">
        <v>116</v>
      </c>
      <c r="B40" s="5"/>
      <c r="D40" s="5"/>
      <c r="E40" s="3"/>
      <c r="F40" s="5"/>
      <c r="G40" s="74"/>
      <c r="H40" s="74"/>
      <c r="I40" s="74"/>
      <c r="J40" s="74"/>
      <c r="K40" s="74"/>
      <c r="L40" s="74"/>
      <c r="M40" s="74"/>
      <c r="N40" s="75"/>
      <c r="O40" s="75"/>
      <c r="P40" s="67"/>
    </row>
    <row r="41" spans="2:16" ht="21" customHeight="1">
      <c r="B41" s="5" t="s">
        <v>44</v>
      </c>
      <c r="D41" s="5"/>
      <c r="E41" s="3"/>
      <c r="F41" s="5"/>
      <c r="G41" s="14">
        <f>+G33</f>
        <v>16860</v>
      </c>
      <c r="H41" s="74"/>
      <c r="I41" s="11">
        <f>+I33</f>
        <v>2919</v>
      </c>
      <c r="J41" s="74"/>
      <c r="K41" s="14">
        <f>+K33</f>
        <v>16854</v>
      </c>
      <c r="L41" s="74"/>
      <c r="M41" s="11">
        <f>+M33</f>
        <v>3451</v>
      </c>
      <c r="N41" s="75"/>
      <c r="O41" s="10"/>
      <c r="P41" s="67"/>
    </row>
    <row r="42" spans="2:16" ht="21" customHeight="1">
      <c r="B42" s="5" t="s">
        <v>72</v>
      </c>
      <c r="D42" s="5"/>
      <c r="E42" s="3"/>
      <c r="F42" s="5"/>
      <c r="G42" s="71" t="s">
        <v>50</v>
      </c>
      <c r="H42" s="22"/>
      <c r="I42" s="71" t="s">
        <v>50</v>
      </c>
      <c r="J42" s="22"/>
      <c r="K42" s="71" t="s">
        <v>50</v>
      </c>
      <c r="L42" s="22"/>
      <c r="M42" s="71" t="s">
        <v>50</v>
      </c>
      <c r="N42" s="21"/>
      <c r="O42" s="21"/>
      <c r="P42" s="67"/>
    </row>
    <row r="43" spans="4:18" ht="21" customHeight="1" thickBot="1">
      <c r="D43" s="5"/>
      <c r="E43" s="3"/>
      <c r="F43" s="5"/>
      <c r="G43" s="73">
        <f>SUM(G41:G42)</f>
        <v>16860</v>
      </c>
      <c r="H43" s="74"/>
      <c r="I43" s="76">
        <f>SUM(I41:I42)</f>
        <v>2919</v>
      </c>
      <c r="J43" s="74"/>
      <c r="K43" s="73">
        <f>SUM(K41:K42)</f>
        <v>16854</v>
      </c>
      <c r="L43" s="74"/>
      <c r="M43" s="76">
        <f>SUM(M41:M42)</f>
        <v>3451</v>
      </c>
      <c r="N43" s="75"/>
      <c r="O43" s="10"/>
      <c r="P43" s="77"/>
      <c r="Q43" s="77"/>
      <c r="R43" s="77"/>
    </row>
    <row r="44" spans="4:18" ht="7.5" customHeight="1" thickTop="1">
      <c r="D44" s="5"/>
      <c r="E44" s="3"/>
      <c r="F44" s="5"/>
      <c r="G44" s="74"/>
      <c r="H44" s="74"/>
      <c r="I44" s="74"/>
      <c r="J44" s="74"/>
      <c r="K44" s="74"/>
      <c r="L44" s="74"/>
      <c r="M44" s="74"/>
      <c r="N44" s="75"/>
      <c r="O44" s="75"/>
      <c r="P44" s="77"/>
      <c r="Q44" s="77"/>
      <c r="R44" s="77"/>
    </row>
    <row r="45" spans="1:18" ht="21" customHeight="1">
      <c r="A45" s="78" t="s">
        <v>172</v>
      </c>
      <c r="D45" s="5"/>
      <c r="E45" s="3"/>
      <c r="F45" s="5"/>
      <c r="G45" s="74"/>
      <c r="H45" s="74"/>
      <c r="I45" s="74"/>
      <c r="J45" s="74"/>
      <c r="K45" s="74"/>
      <c r="L45" s="74"/>
      <c r="M45" s="74"/>
      <c r="N45" s="75"/>
      <c r="O45" s="75"/>
      <c r="P45" s="77"/>
      <c r="Q45" s="77"/>
      <c r="R45" s="77"/>
    </row>
    <row r="46" spans="1:18" ht="21" customHeight="1" thickBot="1">
      <c r="A46" s="78" t="s">
        <v>73</v>
      </c>
      <c r="D46" s="5"/>
      <c r="E46" s="3"/>
      <c r="F46" s="5"/>
      <c r="G46" s="135">
        <f>G36/900000</f>
        <v>0.016585555555555555</v>
      </c>
      <c r="H46" s="136"/>
      <c r="I46" s="137">
        <f>I36/900000</f>
        <v>0.001661111111111111</v>
      </c>
      <c r="J46" s="136"/>
      <c r="K46" s="135">
        <f>K36/900000</f>
        <v>0.01657888888888889</v>
      </c>
      <c r="L46" s="136"/>
      <c r="M46" s="137">
        <f>M36/900000</f>
        <v>0.0022522222222222223</v>
      </c>
      <c r="N46" s="77"/>
      <c r="O46" s="77"/>
      <c r="P46" s="77"/>
      <c r="Q46" s="77"/>
      <c r="R46" s="77"/>
    </row>
    <row r="47" ht="24.75" customHeight="1" thickTop="1"/>
  </sheetData>
  <sheetProtection/>
  <mergeCells count="4">
    <mergeCell ref="K1:M1"/>
    <mergeCell ref="G6:I6"/>
    <mergeCell ref="K6:M6"/>
    <mergeCell ref="G5:M5"/>
  </mergeCells>
  <printOptions/>
  <pageMargins left="0.7086614173228347" right="0.35433070866141736" top="0.7874015748031497" bottom="0.7874015748031497" header="0.3937007874015748" footer="0.35433070866141736"/>
  <pageSetup firstPageNumber="5" useFirstPageNumber="1" horizontalDpi="600" verticalDpi="6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110" zoomScaleSheetLayoutView="110" workbookViewId="0" topLeftCell="A1">
      <selection activeCell="J51" sqref="J51"/>
    </sheetView>
  </sheetViews>
  <sheetFormatPr defaultColWidth="9.140625" defaultRowHeight="24.75" customHeight="1"/>
  <cols>
    <col min="1" max="1" width="3.57421875" style="4" customWidth="1"/>
    <col min="2" max="2" width="4.00390625" style="4" customWidth="1"/>
    <col min="3" max="3" width="3.421875" style="4" customWidth="1"/>
    <col min="4" max="4" width="40.421875" style="4" customWidth="1"/>
    <col min="5" max="5" width="8.7109375" style="5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1" spans="1:13" s="23" customFormat="1" ht="21" customHeight="1">
      <c r="A1" s="27" t="s">
        <v>0</v>
      </c>
      <c r="B1" s="27"/>
      <c r="C1" s="27"/>
      <c r="D1" s="27"/>
      <c r="E1" s="102"/>
      <c r="F1" s="27"/>
      <c r="G1" s="27"/>
      <c r="H1" s="27"/>
      <c r="K1" s="169" t="s">
        <v>83</v>
      </c>
      <c r="L1" s="169"/>
      <c r="M1" s="169"/>
    </row>
    <row r="2" spans="1:13" s="23" customFormat="1" ht="21" customHeight="1">
      <c r="A2" s="27" t="s">
        <v>71</v>
      </c>
      <c r="B2" s="27"/>
      <c r="C2" s="27"/>
      <c r="D2" s="27"/>
      <c r="E2" s="102"/>
      <c r="F2" s="27"/>
      <c r="G2" s="27"/>
      <c r="H2" s="27"/>
      <c r="M2" s="1" t="s">
        <v>84</v>
      </c>
    </row>
    <row r="3" spans="1:8" s="23" customFormat="1" ht="21" customHeight="1">
      <c r="A3" s="66" t="s">
        <v>157</v>
      </c>
      <c r="B3" s="27"/>
      <c r="C3" s="27"/>
      <c r="D3" s="27"/>
      <c r="E3" s="102"/>
      <c r="F3" s="27"/>
      <c r="G3" s="27"/>
      <c r="H3" s="27"/>
    </row>
    <row r="4" spans="1:8" s="23" customFormat="1" ht="7.5" customHeight="1">
      <c r="A4" s="66"/>
      <c r="B4" s="27"/>
      <c r="C4" s="27"/>
      <c r="D4" s="27"/>
      <c r="E4" s="102"/>
      <c r="F4" s="27"/>
      <c r="G4" s="27"/>
      <c r="H4" s="27"/>
    </row>
    <row r="5" spans="5:13" ht="21" customHeight="1">
      <c r="E5" s="3"/>
      <c r="G5" s="171" t="s">
        <v>26</v>
      </c>
      <c r="H5" s="171"/>
      <c r="I5" s="171"/>
      <c r="J5" s="171"/>
      <c r="K5" s="171"/>
      <c r="L5" s="171"/>
      <c r="M5" s="171"/>
    </row>
    <row r="6" spans="5:13" ht="21" customHeight="1">
      <c r="E6" s="3"/>
      <c r="G6" s="170" t="s">
        <v>1</v>
      </c>
      <c r="H6" s="170"/>
      <c r="I6" s="170"/>
      <c r="J6" s="7"/>
      <c r="K6" s="170" t="s">
        <v>110</v>
      </c>
      <c r="L6" s="170"/>
      <c r="M6" s="170"/>
    </row>
    <row r="7" spans="5:13" ht="21" customHeight="1">
      <c r="E7" s="3"/>
      <c r="G7" s="6">
        <v>2556</v>
      </c>
      <c r="H7" s="6"/>
      <c r="I7" s="6">
        <v>2555</v>
      </c>
      <c r="J7" s="7"/>
      <c r="K7" s="6">
        <v>2556</v>
      </c>
      <c r="L7" s="6"/>
      <c r="M7" s="6">
        <v>2555</v>
      </c>
    </row>
    <row r="8" spans="5:16" ht="21" customHeight="1">
      <c r="E8" s="101" t="s">
        <v>2</v>
      </c>
      <c r="G8" s="129"/>
      <c r="H8" s="6"/>
      <c r="I8" s="2" t="s">
        <v>111</v>
      </c>
      <c r="J8" s="7"/>
      <c r="K8" s="129"/>
      <c r="L8" s="6"/>
      <c r="M8" s="2" t="s">
        <v>111</v>
      </c>
      <c r="N8" s="6"/>
      <c r="O8" s="6"/>
      <c r="P8" s="67"/>
    </row>
    <row r="9" spans="1:16" ht="21" customHeight="1">
      <c r="A9" s="8" t="s">
        <v>3</v>
      </c>
      <c r="E9" s="68" t="s">
        <v>142</v>
      </c>
      <c r="G9" s="10"/>
      <c r="H9" s="10"/>
      <c r="I9" s="10"/>
      <c r="J9" s="10"/>
      <c r="K9" s="10"/>
      <c r="L9" s="10"/>
      <c r="M9" s="10"/>
      <c r="N9" s="10"/>
      <c r="O9" s="10"/>
      <c r="P9" s="67"/>
    </row>
    <row r="10" spans="1:16" ht="21" customHeight="1">
      <c r="A10" s="4" t="s">
        <v>61</v>
      </c>
      <c r="D10" s="5"/>
      <c r="E10" s="68"/>
      <c r="F10" s="5"/>
      <c r="G10" s="10">
        <v>178619</v>
      </c>
      <c r="H10" s="11"/>
      <c r="I10" s="10">
        <v>159978</v>
      </c>
      <c r="J10" s="11"/>
      <c r="K10" s="10">
        <v>178619</v>
      </c>
      <c r="L10" s="11"/>
      <c r="M10" s="10">
        <v>159978</v>
      </c>
      <c r="N10" s="10"/>
      <c r="O10" s="10"/>
      <c r="P10" s="67"/>
    </row>
    <row r="11" spans="1:16" ht="21" customHeight="1">
      <c r="A11" s="4" t="s">
        <v>28</v>
      </c>
      <c r="D11" s="5"/>
      <c r="E11" s="3"/>
      <c r="F11" s="5"/>
      <c r="G11" s="10">
        <v>144193</v>
      </c>
      <c r="H11" s="11"/>
      <c r="I11" s="10">
        <v>52586</v>
      </c>
      <c r="J11" s="11"/>
      <c r="K11" s="10">
        <v>102464</v>
      </c>
      <c r="L11" s="11"/>
      <c r="M11" s="10">
        <v>41509</v>
      </c>
      <c r="N11" s="10"/>
      <c r="O11" s="16"/>
      <c r="P11" s="67"/>
    </row>
    <row r="12" spans="1:16" ht="21" customHeight="1">
      <c r="A12" s="4" t="s">
        <v>4</v>
      </c>
      <c r="D12" s="5"/>
      <c r="E12" s="3"/>
      <c r="F12" s="5"/>
      <c r="G12" s="10">
        <v>5042</v>
      </c>
      <c r="H12" s="11"/>
      <c r="I12" s="10">
        <v>8961</v>
      </c>
      <c r="J12" s="11"/>
      <c r="K12" s="10">
        <v>4121</v>
      </c>
      <c r="L12" s="11"/>
      <c r="M12" s="10">
        <v>7230</v>
      </c>
      <c r="N12" s="10"/>
      <c r="O12" s="10"/>
      <c r="P12" s="67"/>
    </row>
    <row r="13" spans="1:16" ht="21" customHeight="1">
      <c r="A13" s="8" t="s">
        <v>5</v>
      </c>
      <c r="D13" s="5"/>
      <c r="E13" s="3"/>
      <c r="F13" s="5"/>
      <c r="G13" s="17">
        <f>SUM(G10:G12)</f>
        <v>327854</v>
      </c>
      <c r="H13" s="11"/>
      <c r="I13" s="69">
        <f>SUM(I10:I12)</f>
        <v>221525</v>
      </c>
      <c r="J13" s="11"/>
      <c r="K13" s="17">
        <f>SUM(K10:K12)</f>
        <v>285204</v>
      </c>
      <c r="L13" s="11"/>
      <c r="M13" s="69">
        <f>SUM(M10:M12)</f>
        <v>208717</v>
      </c>
      <c r="N13" s="10"/>
      <c r="O13" s="10"/>
      <c r="P13" s="67"/>
    </row>
    <row r="14" spans="4:16" ht="7.5" customHeight="1">
      <c r="D14" s="5"/>
      <c r="E14" s="3"/>
      <c r="F14" s="5"/>
      <c r="G14" s="11"/>
      <c r="H14" s="11"/>
      <c r="I14" s="11"/>
      <c r="J14" s="11"/>
      <c r="K14" s="11"/>
      <c r="L14" s="11"/>
      <c r="M14" s="11"/>
      <c r="N14" s="10"/>
      <c r="O14" s="10"/>
      <c r="P14" s="67"/>
    </row>
    <row r="15" spans="1:16" ht="21" customHeight="1">
      <c r="A15" s="8" t="s">
        <v>24</v>
      </c>
      <c r="D15" s="5"/>
      <c r="E15" s="68" t="s">
        <v>142</v>
      </c>
      <c r="F15" s="5"/>
      <c r="G15" s="11"/>
      <c r="H15" s="11"/>
      <c r="J15" s="11"/>
      <c r="K15" s="11"/>
      <c r="L15" s="11"/>
      <c r="M15" s="11"/>
      <c r="N15" s="10"/>
      <c r="O15" s="10"/>
      <c r="P15" s="67"/>
    </row>
    <row r="16" spans="1:16" ht="21" customHeight="1">
      <c r="A16" s="4" t="s">
        <v>62</v>
      </c>
      <c r="D16" s="5"/>
      <c r="E16" s="68"/>
      <c r="F16" s="5"/>
      <c r="G16" s="10">
        <v>112495</v>
      </c>
      <c r="H16" s="11"/>
      <c r="I16" s="11">
        <v>110273</v>
      </c>
      <c r="J16" s="11"/>
      <c r="K16" s="10">
        <v>112495</v>
      </c>
      <c r="L16" s="11"/>
      <c r="M16" s="10">
        <v>110273</v>
      </c>
      <c r="N16" s="10"/>
      <c r="O16" s="10"/>
      <c r="P16" s="67"/>
    </row>
    <row r="17" spans="1:16" ht="21" customHeight="1">
      <c r="A17" s="4" t="s">
        <v>29</v>
      </c>
      <c r="D17" s="5"/>
      <c r="E17" s="68"/>
      <c r="F17" s="5"/>
      <c r="G17" s="50">
        <v>111884</v>
      </c>
      <c r="H17" s="11"/>
      <c r="I17" s="50">
        <v>34100</v>
      </c>
      <c r="J17" s="11"/>
      <c r="K17" s="10">
        <v>75362</v>
      </c>
      <c r="L17" s="11"/>
      <c r="M17" s="10">
        <v>25098</v>
      </c>
      <c r="N17" s="10"/>
      <c r="O17" s="10"/>
      <c r="P17" s="67"/>
    </row>
    <row r="18" spans="1:16" ht="21" customHeight="1">
      <c r="A18" s="4" t="s">
        <v>68</v>
      </c>
      <c r="D18" s="5"/>
      <c r="E18" s="68"/>
      <c r="F18" s="5"/>
      <c r="G18" s="51">
        <v>4531</v>
      </c>
      <c r="H18" s="11"/>
      <c r="I18" s="50">
        <v>4388</v>
      </c>
      <c r="J18" s="11"/>
      <c r="K18" s="11">
        <v>4332</v>
      </c>
      <c r="L18" s="11"/>
      <c r="M18" s="11">
        <v>4379</v>
      </c>
      <c r="N18" s="10"/>
      <c r="O18" s="10"/>
      <c r="P18" s="67"/>
    </row>
    <row r="19" spans="1:16" ht="21" customHeight="1">
      <c r="A19" s="4" t="s">
        <v>63</v>
      </c>
      <c r="D19" s="5"/>
      <c r="E19" s="68"/>
      <c r="F19" s="5"/>
      <c r="G19" s="51">
        <v>55351</v>
      </c>
      <c r="H19" s="11"/>
      <c r="I19" s="51">
        <v>36068</v>
      </c>
      <c r="J19" s="11"/>
      <c r="K19" s="52">
        <v>52830</v>
      </c>
      <c r="L19" s="11"/>
      <c r="M19" s="52">
        <v>32237</v>
      </c>
      <c r="N19" s="10"/>
      <c r="O19" s="10"/>
      <c r="P19" s="67"/>
    </row>
    <row r="20" spans="1:16" ht="21" customHeight="1">
      <c r="A20" s="5" t="s">
        <v>65</v>
      </c>
      <c r="D20" s="5"/>
      <c r="E20" s="68"/>
      <c r="F20" s="5"/>
      <c r="G20" s="51">
        <v>12496</v>
      </c>
      <c r="H20" s="11"/>
      <c r="I20" s="51">
        <v>11915</v>
      </c>
      <c r="J20" s="11"/>
      <c r="K20" s="52">
        <v>10776</v>
      </c>
      <c r="L20" s="11"/>
      <c r="M20" s="52">
        <v>9864</v>
      </c>
      <c r="N20" s="10"/>
      <c r="O20" s="10"/>
      <c r="P20" s="67"/>
    </row>
    <row r="21" spans="1:16" s="5" customFormat="1" ht="21" customHeight="1">
      <c r="A21" s="5" t="s">
        <v>64</v>
      </c>
      <c r="E21" s="68"/>
      <c r="G21" s="20">
        <v>17</v>
      </c>
      <c r="H21" s="11"/>
      <c r="I21" s="51">
        <v>1423</v>
      </c>
      <c r="J21" s="11"/>
      <c r="K21" s="20">
        <v>311</v>
      </c>
      <c r="L21" s="11"/>
      <c r="M21" s="20">
        <v>100</v>
      </c>
      <c r="N21" s="11"/>
      <c r="O21" s="15"/>
      <c r="P21" s="96"/>
    </row>
    <row r="22" spans="1:16" ht="21" customHeight="1">
      <c r="A22" s="8" t="s">
        <v>25</v>
      </c>
      <c r="D22" s="5"/>
      <c r="E22" s="68"/>
      <c r="F22" s="5"/>
      <c r="G22" s="17">
        <f>SUM(G16:G21)</f>
        <v>296774</v>
      </c>
      <c r="H22" s="11"/>
      <c r="I22" s="17">
        <f>SUM(I16:I21)</f>
        <v>198167</v>
      </c>
      <c r="J22" s="11"/>
      <c r="K22" s="17">
        <f>SUM(K16:K21)</f>
        <v>256106</v>
      </c>
      <c r="L22" s="11"/>
      <c r="M22" s="17">
        <f>SUM(M16:M21)</f>
        <v>181951</v>
      </c>
      <c r="N22" s="10"/>
      <c r="O22" s="10"/>
      <c r="P22" s="67"/>
    </row>
    <row r="23" spans="4:16" ht="7.5" customHeight="1">
      <c r="D23" s="5"/>
      <c r="E23" s="68"/>
      <c r="F23" s="5"/>
      <c r="G23" s="22"/>
      <c r="H23" s="11"/>
      <c r="I23" s="11"/>
      <c r="J23" s="11"/>
      <c r="K23" s="22"/>
      <c r="L23" s="11"/>
      <c r="M23" s="11"/>
      <c r="N23" s="10"/>
      <c r="O23" s="10"/>
      <c r="P23" s="67"/>
    </row>
    <row r="24" spans="1:16" ht="21" customHeight="1">
      <c r="A24" s="8" t="s">
        <v>165</v>
      </c>
      <c r="D24" s="5"/>
      <c r="E24" s="68"/>
      <c r="F24" s="5"/>
      <c r="G24" s="14">
        <f>+G13-G22</f>
        <v>31080</v>
      </c>
      <c r="H24" s="11"/>
      <c r="I24" s="11">
        <f>+I13-I22</f>
        <v>23358</v>
      </c>
      <c r="J24" s="11"/>
      <c r="K24" s="14">
        <f>+K13-K22</f>
        <v>29098</v>
      </c>
      <c r="L24" s="11"/>
      <c r="M24" s="11">
        <f>+M13-M22</f>
        <v>26766</v>
      </c>
      <c r="N24" s="10"/>
      <c r="O24" s="10"/>
      <c r="P24" s="67"/>
    </row>
    <row r="25" spans="4:16" ht="7.5" customHeight="1">
      <c r="D25" s="5"/>
      <c r="E25" s="68"/>
      <c r="F25" s="5"/>
      <c r="G25" s="11"/>
      <c r="H25" s="11"/>
      <c r="I25" s="11"/>
      <c r="J25" s="11"/>
      <c r="K25" s="11"/>
      <c r="L25" s="11"/>
      <c r="M25" s="11"/>
      <c r="N25" s="10"/>
      <c r="O25" s="10"/>
      <c r="P25" s="67"/>
    </row>
    <row r="26" spans="1:16" ht="21" customHeight="1">
      <c r="A26" s="4" t="s">
        <v>150</v>
      </c>
      <c r="D26" s="5"/>
      <c r="E26" s="147">
        <v>14</v>
      </c>
      <c r="F26" s="5"/>
      <c r="G26" s="89">
        <v>-9133</v>
      </c>
      <c r="H26" s="11"/>
      <c r="I26" s="85">
        <v>-5575</v>
      </c>
      <c r="J26" s="11"/>
      <c r="K26" s="85">
        <v>-8973</v>
      </c>
      <c r="L26" s="11"/>
      <c r="M26" s="85">
        <v>-5575</v>
      </c>
      <c r="N26" s="10"/>
      <c r="O26" s="16"/>
      <c r="P26" s="67"/>
    </row>
    <row r="27" spans="4:16" ht="7.5" customHeight="1">
      <c r="D27" s="5"/>
      <c r="E27" s="68"/>
      <c r="F27" s="5"/>
      <c r="G27" s="11"/>
      <c r="H27" s="11"/>
      <c r="I27" s="11"/>
      <c r="J27" s="11"/>
      <c r="K27" s="11"/>
      <c r="L27" s="11"/>
      <c r="M27" s="11"/>
      <c r="N27" s="10"/>
      <c r="O27" s="10"/>
      <c r="P27" s="67"/>
    </row>
    <row r="28" spans="1:16" ht="21" customHeight="1">
      <c r="A28" s="9" t="s">
        <v>163</v>
      </c>
      <c r="D28" s="5"/>
      <c r="E28" s="3"/>
      <c r="F28" s="5"/>
      <c r="G28" s="14">
        <f>SUM(G24:G26)</f>
        <v>21947</v>
      </c>
      <c r="H28" s="14"/>
      <c r="I28" s="14">
        <f>SUM(I24:I26)</f>
        <v>17783</v>
      </c>
      <c r="J28" s="14"/>
      <c r="K28" s="14">
        <f>SUM(K24:K26)</f>
        <v>20125</v>
      </c>
      <c r="L28" s="14"/>
      <c r="M28" s="14">
        <f>SUM(M24:M26)</f>
        <v>21191</v>
      </c>
      <c r="N28" s="13"/>
      <c r="O28" s="13"/>
      <c r="P28" s="67"/>
    </row>
    <row r="29" spans="1:16" ht="7.5" customHeight="1">
      <c r="A29" s="8"/>
      <c r="D29" s="5"/>
      <c r="E29" s="3"/>
      <c r="F29" s="5"/>
      <c r="G29" s="14"/>
      <c r="H29" s="14"/>
      <c r="I29" s="14"/>
      <c r="J29" s="14"/>
      <c r="K29" s="14"/>
      <c r="L29" s="14"/>
      <c r="M29" s="14"/>
      <c r="N29" s="13"/>
      <c r="O29" s="13"/>
      <c r="P29" s="67"/>
    </row>
    <row r="30" spans="1:16" ht="21" customHeight="1">
      <c r="A30" s="35" t="s">
        <v>88</v>
      </c>
      <c r="B30" s="35"/>
      <c r="C30" s="35"/>
      <c r="D30" s="5"/>
      <c r="E30" s="3"/>
      <c r="F30" s="5"/>
      <c r="G30" s="14"/>
      <c r="H30" s="14"/>
      <c r="I30" s="14"/>
      <c r="J30" s="14"/>
      <c r="K30" s="14"/>
      <c r="L30" s="14"/>
      <c r="M30" s="14"/>
      <c r="N30" s="13"/>
      <c r="O30" s="13"/>
      <c r="P30" s="67"/>
    </row>
    <row r="31" spans="1:16" ht="21" customHeight="1">
      <c r="A31" s="35" t="s">
        <v>160</v>
      </c>
      <c r="B31" s="35"/>
      <c r="C31" s="35"/>
      <c r="D31" s="5"/>
      <c r="E31" s="3"/>
      <c r="F31" s="5"/>
      <c r="G31" s="20">
        <v>3738</v>
      </c>
      <c r="H31" s="14"/>
      <c r="I31" s="164">
        <v>-2860</v>
      </c>
      <c r="J31" s="14"/>
      <c r="K31" s="20">
        <v>3738</v>
      </c>
      <c r="L31" s="14"/>
      <c r="M31" s="165">
        <v>-2860</v>
      </c>
      <c r="N31" s="13"/>
      <c r="O31" s="13"/>
      <c r="P31" s="67"/>
    </row>
    <row r="32" spans="1:16" ht="7.5" customHeight="1">
      <c r="A32" s="9"/>
      <c r="D32" s="5"/>
      <c r="E32" s="3"/>
      <c r="F32" s="5"/>
      <c r="G32" s="14"/>
      <c r="H32" s="14"/>
      <c r="I32" s="14"/>
      <c r="J32" s="14"/>
      <c r="K32" s="14"/>
      <c r="L32" s="14"/>
      <c r="M32" s="14"/>
      <c r="N32" s="13"/>
      <c r="O32" s="13"/>
      <c r="P32" s="67"/>
    </row>
    <row r="33" spans="1:16" ht="21" customHeight="1" thickBot="1">
      <c r="A33" s="9" t="s">
        <v>94</v>
      </c>
      <c r="D33" s="5"/>
      <c r="E33" s="3"/>
      <c r="F33" s="5"/>
      <c r="G33" s="72">
        <f>SUM(G28:G31)</f>
        <v>25685</v>
      </c>
      <c r="H33" s="14"/>
      <c r="I33" s="72">
        <f>SUM(I28:I31)</f>
        <v>14923</v>
      </c>
      <c r="J33" s="14"/>
      <c r="K33" s="72">
        <f>SUM(K28:K31)</f>
        <v>23863</v>
      </c>
      <c r="L33" s="14"/>
      <c r="M33" s="72">
        <f>SUM(M28:M31)</f>
        <v>18331</v>
      </c>
      <c r="N33" s="13"/>
      <c r="O33" s="13"/>
      <c r="P33" s="67"/>
    </row>
    <row r="34" spans="1:16" ht="7.5" customHeight="1" thickTop="1">
      <c r="A34" s="9"/>
      <c r="D34" s="5"/>
      <c r="E34" s="3"/>
      <c r="F34" s="5"/>
      <c r="G34" s="14"/>
      <c r="H34" s="14"/>
      <c r="I34" s="14"/>
      <c r="J34" s="14"/>
      <c r="K34" s="14"/>
      <c r="L34" s="14"/>
      <c r="M34" s="14"/>
      <c r="N34" s="13"/>
      <c r="O34" s="13"/>
      <c r="P34" s="67"/>
    </row>
    <row r="35" spans="1:16" ht="21" customHeight="1">
      <c r="A35" s="9" t="s">
        <v>164</v>
      </c>
      <c r="B35" s="5"/>
      <c r="C35" s="5"/>
      <c r="D35" s="5"/>
      <c r="E35" s="3"/>
      <c r="F35" s="5"/>
      <c r="G35" s="14"/>
      <c r="H35" s="14"/>
      <c r="I35" s="14"/>
      <c r="J35" s="14"/>
      <c r="K35" s="14"/>
      <c r="L35" s="14"/>
      <c r="M35" s="14"/>
      <c r="N35" s="13"/>
      <c r="O35" s="13"/>
      <c r="P35" s="67"/>
    </row>
    <row r="36" spans="1:16" ht="21" customHeight="1">
      <c r="A36" s="9"/>
      <c r="B36" s="5" t="s">
        <v>44</v>
      </c>
      <c r="C36" s="5"/>
      <c r="D36" s="5"/>
      <c r="E36" s="3"/>
      <c r="F36" s="5"/>
      <c r="G36" s="14">
        <f>+G28</f>
        <v>21947</v>
      </c>
      <c r="H36" s="14"/>
      <c r="I36" s="14">
        <f>+I28</f>
        <v>17783</v>
      </c>
      <c r="J36" s="14"/>
      <c r="K36" s="14">
        <f>+K28</f>
        <v>20125</v>
      </c>
      <c r="L36" s="14"/>
      <c r="M36" s="14">
        <f>+M28</f>
        <v>21191</v>
      </c>
      <c r="N36" s="13"/>
      <c r="O36" s="13"/>
      <c r="P36" s="67"/>
    </row>
    <row r="37" spans="1:16" ht="21" customHeight="1">
      <c r="A37" s="9"/>
      <c r="B37" s="5" t="s">
        <v>72</v>
      </c>
      <c r="C37" s="5"/>
      <c r="D37" s="5"/>
      <c r="E37" s="3"/>
      <c r="F37" s="5"/>
      <c r="G37" s="14" t="s">
        <v>50</v>
      </c>
      <c r="H37" s="14"/>
      <c r="I37" s="14" t="s">
        <v>50</v>
      </c>
      <c r="J37" s="14"/>
      <c r="K37" s="14" t="s">
        <v>50</v>
      </c>
      <c r="L37" s="14"/>
      <c r="M37" s="14" t="s">
        <v>50</v>
      </c>
      <c r="N37" s="13"/>
      <c r="O37" s="13"/>
      <c r="P37" s="67"/>
    </row>
    <row r="38" spans="1:16" ht="21" customHeight="1" thickBot="1">
      <c r="A38" s="9"/>
      <c r="B38" s="5"/>
      <c r="C38" s="5"/>
      <c r="D38" s="5"/>
      <c r="E38" s="3"/>
      <c r="F38" s="5"/>
      <c r="G38" s="73">
        <f>SUM(G36:G37)</f>
        <v>21947</v>
      </c>
      <c r="H38" s="14"/>
      <c r="I38" s="73">
        <f>SUM(I36:I37)</f>
        <v>17783</v>
      </c>
      <c r="J38" s="14"/>
      <c r="K38" s="73">
        <f>SUM(K36:K37)</f>
        <v>20125</v>
      </c>
      <c r="L38" s="14"/>
      <c r="M38" s="73">
        <f>SUM(M36:M37)</f>
        <v>21191</v>
      </c>
      <c r="N38" s="13"/>
      <c r="O38" s="13"/>
      <c r="P38" s="67"/>
    </row>
    <row r="39" spans="4:16" ht="7.5" customHeight="1" thickTop="1">
      <c r="D39" s="5"/>
      <c r="E39" s="3"/>
      <c r="F39" s="5"/>
      <c r="G39" s="74"/>
      <c r="H39" s="74"/>
      <c r="I39" s="74"/>
      <c r="J39" s="74"/>
      <c r="K39" s="74"/>
      <c r="L39" s="74"/>
      <c r="M39" s="74"/>
      <c r="N39" s="75"/>
      <c r="O39" s="75"/>
      <c r="P39" s="67"/>
    </row>
    <row r="40" spans="1:16" ht="21" customHeight="1">
      <c r="A40" s="9" t="s">
        <v>116</v>
      </c>
      <c r="B40" s="5"/>
      <c r="D40" s="5"/>
      <c r="E40" s="3"/>
      <c r="F40" s="5"/>
      <c r="G40" s="74"/>
      <c r="H40" s="74"/>
      <c r="I40" s="74"/>
      <c r="J40" s="74"/>
      <c r="K40" s="74"/>
      <c r="L40" s="74"/>
      <c r="M40" s="74"/>
      <c r="N40" s="75"/>
      <c r="O40" s="75"/>
      <c r="P40" s="67"/>
    </row>
    <row r="41" spans="2:16" ht="21" customHeight="1">
      <c r="B41" s="5" t="s">
        <v>44</v>
      </c>
      <c r="D41" s="5"/>
      <c r="E41" s="3"/>
      <c r="F41" s="5"/>
      <c r="G41" s="14">
        <f>+G33</f>
        <v>25685</v>
      </c>
      <c r="H41" s="74"/>
      <c r="I41" s="11">
        <f>+I33</f>
        <v>14923</v>
      </c>
      <c r="J41" s="74"/>
      <c r="K41" s="14">
        <f>+K33</f>
        <v>23863</v>
      </c>
      <c r="L41" s="74"/>
      <c r="M41" s="11">
        <f>+M33</f>
        <v>18331</v>
      </c>
      <c r="N41" s="75"/>
      <c r="O41" s="10"/>
      <c r="P41" s="67"/>
    </row>
    <row r="42" spans="2:16" ht="21" customHeight="1">
      <c r="B42" s="5" t="s">
        <v>72</v>
      </c>
      <c r="D42" s="5"/>
      <c r="E42" s="3"/>
      <c r="F42" s="5"/>
      <c r="G42" s="71" t="s">
        <v>50</v>
      </c>
      <c r="H42" s="22"/>
      <c r="I42" s="71" t="s">
        <v>50</v>
      </c>
      <c r="J42" s="22"/>
      <c r="K42" s="71" t="s">
        <v>50</v>
      </c>
      <c r="L42" s="22"/>
      <c r="M42" s="71" t="s">
        <v>50</v>
      </c>
      <c r="N42" s="21"/>
      <c r="O42" s="21"/>
      <c r="P42" s="67"/>
    </row>
    <row r="43" spans="4:18" ht="21" customHeight="1" thickBot="1">
      <c r="D43" s="5"/>
      <c r="E43" s="3"/>
      <c r="F43" s="5"/>
      <c r="G43" s="73">
        <f>SUM(G41:G42)</f>
        <v>25685</v>
      </c>
      <c r="H43" s="74"/>
      <c r="I43" s="76">
        <f>SUM(I41:I42)</f>
        <v>14923</v>
      </c>
      <c r="J43" s="74"/>
      <c r="K43" s="73">
        <f>SUM(K41:K42)</f>
        <v>23863</v>
      </c>
      <c r="L43" s="74"/>
      <c r="M43" s="76">
        <f>SUM(M41:M42)</f>
        <v>18331</v>
      </c>
      <c r="N43" s="75"/>
      <c r="O43" s="10"/>
      <c r="P43" s="77"/>
      <c r="Q43" s="77"/>
      <c r="R43" s="77"/>
    </row>
    <row r="44" spans="4:18" ht="7.5" customHeight="1" thickTop="1">
      <c r="D44" s="5"/>
      <c r="E44" s="3"/>
      <c r="F44" s="5"/>
      <c r="G44" s="74"/>
      <c r="H44" s="74"/>
      <c r="I44" s="74"/>
      <c r="J44" s="74"/>
      <c r="K44" s="74"/>
      <c r="L44" s="74"/>
      <c r="M44" s="74"/>
      <c r="N44" s="75"/>
      <c r="O44" s="75"/>
      <c r="P44" s="77"/>
      <c r="Q44" s="77"/>
      <c r="R44" s="77"/>
    </row>
    <row r="45" spans="1:18" ht="21" customHeight="1">
      <c r="A45" s="78" t="s">
        <v>172</v>
      </c>
      <c r="D45" s="5"/>
      <c r="E45" s="3"/>
      <c r="F45" s="5"/>
      <c r="G45" s="74"/>
      <c r="H45" s="74"/>
      <c r="I45" s="74"/>
      <c r="J45" s="74"/>
      <c r="K45" s="74"/>
      <c r="L45" s="74"/>
      <c r="M45" s="74"/>
      <c r="N45" s="75"/>
      <c r="O45" s="75"/>
      <c r="P45" s="77"/>
      <c r="Q45" s="77"/>
      <c r="R45" s="77"/>
    </row>
    <row r="46" spans="1:18" ht="21" customHeight="1" thickBot="1">
      <c r="A46" s="78" t="s">
        <v>73</v>
      </c>
      <c r="D46" s="5"/>
      <c r="E46" s="3"/>
      <c r="F46" s="5"/>
      <c r="G46" s="135">
        <f>G36/900000</f>
        <v>0.024385555555555556</v>
      </c>
      <c r="H46" s="136"/>
      <c r="I46" s="137">
        <f>I36/900000</f>
        <v>0.01975888888888889</v>
      </c>
      <c r="J46" s="136"/>
      <c r="K46" s="135">
        <f>K36/900000</f>
        <v>0.02236111111111111</v>
      </c>
      <c r="L46" s="136"/>
      <c r="M46" s="137">
        <f>M36/900000</f>
        <v>0.023545555555555556</v>
      </c>
      <c r="N46" s="77"/>
      <c r="O46" s="77"/>
      <c r="P46" s="77"/>
      <c r="Q46" s="77"/>
      <c r="R46" s="77"/>
    </row>
    <row r="47" ht="24.75" customHeight="1" thickTop="1"/>
  </sheetData>
  <sheetProtection/>
  <mergeCells count="4">
    <mergeCell ref="K1:M1"/>
    <mergeCell ref="G5:M5"/>
    <mergeCell ref="G6:I6"/>
    <mergeCell ref="K6:M6"/>
  </mergeCells>
  <printOptions/>
  <pageMargins left="0.7086614173228347" right="0.35433070866141736" top="0.7874015748031497" bottom="0.7874015748031497" header="0.3937007874015748" footer="0.35433070866141736"/>
  <pageSetup firstPageNumber="6" useFirstPageNumber="1" horizontalDpi="600" verticalDpi="6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zoomScale="120" zoomScaleNormal="120" zoomScaleSheetLayoutView="100" workbookViewId="0" topLeftCell="G8">
      <selection activeCell="J51" sqref="J51"/>
    </sheetView>
  </sheetViews>
  <sheetFormatPr defaultColWidth="9.140625" defaultRowHeight="24.75" customHeight="1"/>
  <cols>
    <col min="1" max="1" width="15.7109375" style="90" customWidth="1"/>
    <col min="2" max="2" width="28.00390625" style="90" customWidth="1"/>
    <col min="3" max="3" width="1.57421875" style="90" customWidth="1"/>
    <col min="4" max="4" width="11.00390625" style="90" customWidth="1"/>
    <col min="5" max="5" width="1.57421875" style="90" customWidth="1"/>
    <col min="6" max="6" width="14.28125" style="90" customWidth="1"/>
    <col min="7" max="7" width="1.421875" style="90" customWidth="1"/>
    <col min="8" max="8" width="14.28125" style="90" customWidth="1"/>
    <col min="9" max="9" width="1.421875" style="90" customWidth="1"/>
    <col min="10" max="10" width="14.28125" style="90" customWidth="1"/>
    <col min="11" max="11" width="1.421875" style="90" customWidth="1"/>
    <col min="12" max="12" width="14.28125" style="90" customWidth="1"/>
    <col min="13" max="13" width="1.28515625" style="90" customWidth="1"/>
    <col min="14" max="14" width="16.28125" style="90" bestFit="1" customWidth="1"/>
    <col min="15" max="15" width="1.28515625" style="90" customWidth="1"/>
    <col min="16" max="16" width="20.140625" style="90" customWidth="1"/>
    <col min="17" max="17" width="1.28515625" style="90" customWidth="1"/>
    <col min="18" max="18" width="15.57421875" style="90" customWidth="1"/>
    <col min="19" max="19" width="1.28515625" style="90" customWidth="1"/>
    <col min="20" max="20" width="14.28125" style="90" customWidth="1"/>
    <col min="21" max="21" width="1.28515625" style="90" customWidth="1"/>
    <col min="22" max="22" width="14.28125" style="90" customWidth="1"/>
    <col min="23" max="23" width="1.28515625" style="90" customWidth="1"/>
    <col min="24" max="24" width="14.28125" style="90" customWidth="1"/>
    <col min="25" max="25" width="5.57421875" style="90" customWidth="1"/>
    <col min="26" max="16384" width="9.140625" style="90" customWidth="1"/>
  </cols>
  <sheetData>
    <row r="1" spans="1:25" s="104" customFormat="1" ht="24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72" t="s">
        <v>83</v>
      </c>
      <c r="W1" s="172"/>
      <c r="X1" s="172"/>
      <c r="Y1" s="82"/>
    </row>
    <row r="2" spans="1:25" s="104" customFormat="1" ht="24" customHeight="1">
      <c r="A2" s="103" t="s">
        <v>47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72" t="s">
        <v>84</v>
      </c>
      <c r="W2" s="172"/>
      <c r="X2" s="172"/>
      <c r="Y2" s="82"/>
    </row>
    <row r="3" spans="1:25" s="104" customFormat="1" ht="24" customHeight="1">
      <c r="A3" s="66" t="s">
        <v>157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0" ht="22.5" customHeight="1">
      <c r="A4" s="95"/>
      <c r="B4" s="95"/>
      <c r="C4" s="95"/>
      <c r="D4" s="95"/>
      <c r="E4" s="9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5" ht="22.5" customHeight="1">
      <c r="A5" s="95"/>
      <c r="B5" s="95"/>
      <c r="C5" s="95"/>
      <c r="D5" s="95"/>
      <c r="E5" s="95"/>
      <c r="F5" s="174" t="s">
        <v>26</v>
      </c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3"/>
    </row>
    <row r="6" spans="1:25" ht="22.5" customHeight="1">
      <c r="A6" s="95"/>
      <c r="B6" s="95"/>
      <c r="C6" s="95"/>
      <c r="D6" s="95"/>
      <c r="E6" s="95"/>
      <c r="F6" s="173" t="s">
        <v>1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3"/>
    </row>
    <row r="7" spans="1:25" ht="22.5" customHeight="1">
      <c r="A7" s="95"/>
      <c r="B7" s="95"/>
      <c r="C7" s="95"/>
      <c r="D7" s="95"/>
      <c r="E7" s="95"/>
      <c r="F7" s="173" t="s">
        <v>74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05"/>
      <c r="V7" s="105"/>
      <c r="W7" s="105"/>
      <c r="X7" s="105"/>
      <c r="Y7" s="5"/>
    </row>
    <row r="8" spans="1:25" ht="22.5" customHeight="1">
      <c r="A8" s="5"/>
      <c r="B8" s="5"/>
      <c r="C8" s="5"/>
      <c r="D8" s="5"/>
      <c r="E8" s="95"/>
      <c r="G8" s="3"/>
      <c r="H8" s="3"/>
      <c r="I8" s="3"/>
      <c r="J8" s="175"/>
      <c r="K8" s="175"/>
      <c r="L8" s="175"/>
      <c r="M8" s="3"/>
      <c r="N8" s="173" t="s">
        <v>81</v>
      </c>
      <c r="O8" s="173"/>
      <c r="P8" s="173"/>
      <c r="Q8" s="173"/>
      <c r="R8" s="173"/>
      <c r="S8" s="105"/>
      <c r="T8" s="105"/>
      <c r="U8" s="5"/>
      <c r="V8" s="3"/>
      <c r="W8" s="5"/>
      <c r="X8" s="5"/>
      <c r="Y8" s="5"/>
    </row>
    <row r="9" spans="1:25" ht="22.5" customHeight="1">
      <c r="A9" s="5"/>
      <c r="B9" s="5"/>
      <c r="C9" s="5"/>
      <c r="D9" s="5"/>
      <c r="E9" s="95"/>
      <c r="G9" s="3"/>
      <c r="H9" s="3"/>
      <c r="I9" s="3"/>
      <c r="J9" s="3"/>
      <c r="K9" s="3"/>
      <c r="L9" s="3"/>
      <c r="M9" s="3"/>
      <c r="N9" s="173" t="s">
        <v>108</v>
      </c>
      <c r="O9" s="173"/>
      <c r="P9" s="173"/>
      <c r="Q9" s="3"/>
      <c r="R9" s="3"/>
      <c r="S9" s="3"/>
      <c r="T9" s="3"/>
      <c r="U9" s="5"/>
      <c r="V9" s="3"/>
      <c r="W9" s="5"/>
      <c r="X9" s="5"/>
      <c r="Y9" s="5"/>
    </row>
    <row r="10" spans="1:25" ht="22.5" customHeight="1">
      <c r="A10" s="5"/>
      <c r="B10" s="5"/>
      <c r="C10" s="5"/>
      <c r="D10" s="5"/>
      <c r="E10" s="95"/>
      <c r="G10" s="3"/>
      <c r="H10" s="3"/>
      <c r="I10" s="3"/>
      <c r="J10" s="174" t="s">
        <v>103</v>
      </c>
      <c r="K10" s="174"/>
      <c r="L10" s="174"/>
      <c r="M10" s="3"/>
      <c r="N10" s="105"/>
      <c r="O10" s="105"/>
      <c r="P10" s="105" t="s">
        <v>166</v>
      </c>
      <c r="Q10" s="3"/>
      <c r="R10" s="3"/>
      <c r="S10" s="3"/>
      <c r="T10" s="3"/>
      <c r="U10" s="5"/>
      <c r="V10" s="3"/>
      <c r="W10" s="5"/>
      <c r="X10" s="5"/>
      <c r="Y10" s="5"/>
    </row>
    <row r="11" spans="1:22" ht="22.5" customHeight="1">
      <c r="A11" s="5"/>
      <c r="B11" s="5"/>
      <c r="C11" s="5"/>
      <c r="D11" s="5"/>
      <c r="E11" s="5"/>
      <c r="G11" s="3"/>
      <c r="H11" s="3"/>
      <c r="I11" s="3"/>
      <c r="J11" s="3" t="s">
        <v>52</v>
      </c>
      <c r="K11" s="3"/>
      <c r="L11" s="3"/>
      <c r="M11" s="3"/>
      <c r="N11" s="3" t="s">
        <v>132</v>
      </c>
      <c r="O11" s="3"/>
      <c r="P11" s="3" t="s">
        <v>167</v>
      </c>
      <c r="Q11" s="3"/>
      <c r="R11" s="3" t="s">
        <v>104</v>
      </c>
      <c r="S11" s="3"/>
      <c r="T11" s="3" t="s">
        <v>104</v>
      </c>
      <c r="V11" s="3" t="s">
        <v>118</v>
      </c>
    </row>
    <row r="12" spans="1:25" ht="22.5" customHeight="1">
      <c r="A12" s="5"/>
      <c r="B12" s="5"/>
      <c r="C12" s="5"/>
      <c r="D12" s="5"/>
      <c r="E12" s="5"/>
      <c r="F12" s="106" t="s">
        <v>120</v>
      </c>
      <c r="G12" s="3"/>
      <c r="H12" s="3"/>
      <c r="I12" s="3"/>
      <c r="J12" s="3" t="s">
        <v>53</v>
      </c>
      <c r="K12" s="3"/>
      <c r="L12" s="3" t="s">
        <v>54</v>
      </c>
      <c r="M12" s="3"/>
      <c r="N12" s="3" t="s">
        <v>133</v>
      </c>
      <c r="O12" s="3"/>
      <c r="P12" s="3" t="s">
        <v>168</v>
      </c>
      <c r="Q12" s="3"/>
      <c r="R12" s="3" t="s">
        <v>82</v>
      </c>
      <c r="S12" s="3"/>
      <c r="T12" s="3" t="s">
        <v>20</v>
      </c>
      <c r="V12" s="3" t="s">
        <v>119</v>
      </c>
      <c r="X12" s="3" t="s">
        <v>104</v>
      </c>
      <c r="Y12" s="3"/>
    </row>
    <row r="13" spans="1:25" ht="22.5" customHeight="1">
      <c r="A13" s="5"/>
      <c r="B13" s="5"/>
      <c r="C13" s="5"/>
      <c r="D13" s="107" t="s">
        <v>2</v>
      </c>
      <c r="E13" s="5"/>
      <c r="F13" s="107" t="s">
        <v>121</v>
      </c>
      <c r="G13" s="3"/>
      <c r="H13" s="101" t="s">
        <v>59</v>
      </c>
      <c r="I13" s="3"/>
      <c r="J13" s="101" t="s">
        <v>23</v>
      </c>
      <c r="K13" s="3"/>
      <c r="L13" s="101" t="s">
        <v>75</v>
      </c>
      <c r="M13" s="3"/>
      <c r="N13" s="101" t="s">
        <v>134</v>
      </c>
      <c r="O13" s="3"/>
      <c r="P13" s="101" t="s">
        <v>169</v>
      </c>
      <c r="Q13" s="3"/>
      <c r="R13" s="101" t="s">
        <v>20</v>
      </c>
      <c r="S13" s="3"/>
      <c r="T13" s="101" t="s">
        <v>76</v>
      </c>
      <c r="U13" s="5"/>
      <c r="V13" s="101" t="s">
        <v>77</v>
      </c>
      <c r="W13" s="5"/>
      <c r="X13" s="101" t="s">
        <v>20</v>
      </c>
      <c r="Y13" s="3"/>
    </row>
    <row r="14" spans="1:25" ht="13.5" customHeight="1">
      <c r="A14" s="5"/>
      <c r="B14" s="5"/>
      <c r="C14" s="5"/>
      <c r="D14" s="5"/>
      <c r="E14" s="5"/>
      <c r="F14" s="10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5"/>
      <c r="V14" s="3"/>
      <c r="W14" s="5"/>
      <c r="X14" s="3"/>
      <c r="Y14" s="3"/>
    </row>
    <row r="15" spans="1:25" ht="22.5" customHeight="1">
      <c r="A15" s="130" t="s">
        <v>123</v>
      </c>
      <c r="B15" s="95"/>
      <c r="C15" s="95"/>
      <c r="D15" s="95"/>
      <c r="E15" s="95"/>
      <c r="F15" s="11">
        <v>900000</v>
      </c>
      <c r="G15" s="11"/>
      <c r="H15" s="11">
        <v>195672</v>
      </c>
      <c r="I15" s="11"/>
      <c r="J15" s="52">
        <v>7085</v>
      </c>
      <c r="K15" s="11"/>
      <c r="L15" s="11">
        <f>12995</f>
        <v>12995</v>
      </c>
      <c r="M15" s="11"/>
      <c r="N15" s="11">
        <v>-69344</v>
      </c>
      <c r="O15" s="11"/>
      <c r="P15" s="11">
        <v>3152</v>
      </c>
      <c r="Q15" s="11"/>
      <c r="R15" s="11">
        <f>SUM(N15:P15)</f>
        <v>-66192</v>
      </c>
      <c r="S15" s="11"/>
      <c r="T15" s="11">
        <f>SUM(F15:L15,R15)</f>
        <v>1049560</v>
      </c>
      <c r="U15" s="5"/>
      <c r="V15" s="31" t="s">
        <v>50</v>
      </c>
      <c r="W15" s="5"/>
      <c r="X15" s="11">
        <f>SUM(T15:V15)</f>
        <v>1049560</v>
      </c>
      <c r="Y15" s="11"/>
    </row>
    <row r="16" spans="1:25" ht="22.5" customHeight="1">
      <c r="A16" s="131" t="s">
        <v>170</v>
      </c>
      <c r="B16" s="95"/>
      <c r="C16" s="95"/>
      <c r="D16" s="95"/>
      <c r="E16" s="95"/>
      <c r="F16" s="48" t="s">
        <v>50</v>
      </c>
      <c r="G16" s="11"/>
      <c r="H16" s="48" t="s">
        <v>50</v>
      </c>
      <c r="I16" s="11"/>
      <c r="J16" s="48" t="s">
        <v>50</v>
      </c>
      <c r="K16" s="11"/>
      <c r="L16" s="11">
        <v>3152</v>
      </c>
      <c r="M16" s="11"/>
      <c r="N16" s="48" t="s">
        <v>50</v>
      </c>
      <c r="O16" s="11"/>
      <c r="P16" s="11">
        <v>-3152</v>
      </c>
      <c r="Q16" s="11"/>
      <c r="R16" s="11">
        <f>SUM(N16:P16)</f>
        <v>-3152</v>
      </c>
      <c r="S16" s="11"/>
      <c r="T16" s="31" t="s">
        <v>50</v>
      </c>
      <c r="U16" s="5"/>
      <c r="V16" s="31" t="s">
        <v>50</v>
      </c>
      <c r="W16" s="5"/>
      <c r="X16" s="31" t="s">
        <v>50</v>
      </c>
      <c r="Y16" s="11"/>
    </row>
    <row r="17" spans="1:25" ht="22.5" customHeight="1">
      <c r="A17" s="131" t="s">
        <v>124</v>
      </c>
      <c r="B17" s="95"/>
      <c r="C17" s="95"/>
      <c r="D17" s="68">
        <v>4</v>
      </c>
      <c r="E17" s="95"/>
      <c r="F17" s="70" t="s">
        <v>50</v>
      </c>
      <c r="G17" s="48"/>
      <c r="H17" s="70" t="s">
        <v>50</v>
      </c>
      <c r="I17" s="48"/>
      <c r="J17" s="99" t="s">
        <v>50</v>
      </c>
      <c r="K17" s="11"/>
      <c r="L17" s="89">
        <v>2980</v>
      </c>
      <c r="M17" s="11"/>
      <c r="N17" s="70" t="s">
        <v>50</v>
      </c>
      <c r="O17" s="48"/>
      <c r="P17" s="70" t="s">
        <v>50</v>
      </c>
      <c r="Q17" s="48"/>
      <c r="R17" s="70" t="s">
        <v>50</v>
      </c>
      <c r="S17" s="11"/>
      <c r="T17" s="89">
        <f>SUM(F17:L17,R17)</f>
        <v>2980</v>
      </c>
      <c r="U17" s="5"/>
      <c r="V17" s="97" t="s">
        <v>50</v>
      </c>
      <c r="W17" s="5"/>
      <c r="X17" s="89">
        <f>SUM(T17:V17)</f>
        <v>2980</v>
      </c>
      <c r="Y17" s="11"/>
    </row>
    <row r="18" spans="1:25" ht="22.5" customHeight="1">
      <c r="A18" s="87" t="s">
        <v>125</v>
      </c>
      <c r="B18" s="95"/>
      <c r="C18" s="95"/>
      <c r="D18" s="95"/>
      <c r="E18" s="95"/>
      <c r="F18" s="11">
        <f>SUM(F15:F17)</f>
        <v>900000</v>
      </c>
      <c r="G18" s="11"/>
      <c r="H18" s="11">
        <f>SUM(H15:H17)</f>
        <v>195672</v>
      </c>
      <c r="I18" s="11"/>
      <c r="J18" s="52">
        <f>SUM(J15:J17)</f>
        <v>7085</v>
      </c>
      <c r="K18" s="11"/>
      <c r="L18" s="11">
        <f>SUM(L15:L17)</f>
        <v>19127</v>
      </c>
      <c r="M18" s="11"/>
      <c r="N18" s="11">
        <f>SUM(N15:N17)</f>
        <v>-69344</v>
      </c>
      <c r="O18" s="11"/>
      <c r="P18" s="48" t="s">
        <v>50</v>
      </c>
      <c r="Q18" s="11"/>
      <c r="R18" s="11">
        <f>SUM(N18:P18)</f>
        <v>-69344</v>
      </c>
      <c r="S18" s="11"/>
      <c r="T18" s="11">
        <f>SUM(F18:L18,R18)</f>
        <v>1052540</v>
      </c>
      <c r="U18" s="5"/>
      <c r="V18" s="31" t="s">
        <v>50</v>
      </c>
      <c r="W18" s="5"/>
      <c r="X18" s="11">
        <f>SUM(T18:V18)</f>
        <v>1052540</v>
      </c>
      <c r="Y18" s="11"/>
    </row>
    <row r="19" spans="1:25" ht="22.5" customHeight="1">
      <c r="A19" s="5" t="s">
        <v>153</v>
      </c>
      <c r="B19" s="5"/>
      <c r="C19" s="5"/>
      <c r="D19" s="5"/>
      <c r="E19" s="5"/>
      <c r="F19" s="91" t="s">
        <v>50</v>
      </c>
      <c r="G19" s="92"/>
      <c r="H19" s="91" t="s">
        <v>50</v>
      </c>
      <c r="I19" s="92"/>
      <c r="J19" s="91" t="s">
        <v>50</v>
      </c>
      <c r="K19" s="11"/>
      <c r="L19" s="85">
        <f>'งบกำไรขาดทุนเบ็ดเสร็จ (9m)'!G28</f>
        <v>21947</v>
      </c>
      <c r="M19" s="11"/>
      <c r="N19" s="20">
        <f>+'งบกำไรขาดทุนเบ็ดเสร็จ (9m)'!G31</f>
        <v>3738</v>
      </c>
      <c r="O19" s="11"/>
      <c r="P19" s="85" t="s">
        <v>50</v>
      </c>
      <c r="Q19" s="11"/>
      <c r="R19" s="11">
        <f>SUM(N19:P19)</f>
        <v>3738</v>
      </c>
      <c r="S19" s="11"/>
      <c r="T19" s="15">
        <f>SUM(F19:L19,R19)</f>
        <v>25685</v>
      </c>
      <c r="U19" s="5"/>
      <c r="V19" s="97" t="s">
        <v>50</v>
      </c>
      <c r="W19" s="5"/>
      <c r="X19" s="80">
        <f>SUM(T19:V19)</f>
        <v>25685</v>
      </c>
      <c r="Y19" s="98"/>
    </row>
    <row r="20" spans="1:25" ht="22.5" customHeight="1" thickBot="1">
      <c r="A20" s="93" t="s">
        <v>158</v>
      </c>
      <c r="B20" s="95"/>
      <c r="C20" s="95"/>
      <c r="D20" s="95"/>
      <c r="E20" s="95"/>
      <c r="F20" s="76">
        <f>SUM(F18:F19)</f>
        <v>900000</v>
      </c>
      <c r="G20" s="11"/>
      <c r="H20" s="76">
        <f>SUM(H18:H19)</f>
        <v>195672</v>
      </c>
      <c r="I20" s="11"/>
      <c r="J20" s="76">
        <f>SUM(J18:J19)</f>
        <v>7085</v>
      </c>
      <c r="K20" s="11"/>
      <c r="L20" s="76">
        <f>SUM(L18:L19)</f>
        <v>41074</v>
      </c>
      <c r="M20" s="11"/>
      <c r="N20" s="76">
        <f>SUM(N18:N19)</f>
        <v>-65606</v>
      </c>
      <c r="O20" s="11"/>
      <c r="P20" s="73" t="s">
        <v>50</v>
      </c>
      <c r="Q20" s="11"/>
      <c r="R20" s="76">
        <f>SUM(N20:P20)</f>
        <v>-65606</v>
      </c>
      <c r="S20" s="11"/>
      <c r="T20" s="76">
        <f>SUM(T18:T19)</f>
        <v>1078225</v>
      </c>
      <c r="U20" s="5"/>
      <c r="V20" s="109" t="s">
        <v>50</v>
      </c>
      <c r="W20" s="5"/>
      <c r="X20" s="76">
        <f>SUM(X18:X19)</f>
        <v>1078225</v>
      </c>
      <c r="Y20" s="11"/>
    </row>
    <row r="21" spans="1:25" ht="24" customHeight="1" thickTop="1">
      <c r="A21" s="93"/>
      <c r="B21" s="95"/>
      <c r="C21" s="95"/>
      <c r="D21" s="95"/>
      <c r="E21" s="9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0"/>
      <c r="U21" s="5"/>
      <c r="V21" s="48"/>
      <c r="W21" s="5"/>
      <c r="X21" s="11"/>
      <c r="Y21" s="11"/>
    </row>
    <row r="22" spans="1:25" ht="22.5" customHeight="1">
      <c r="A22" s="130" t="s">
        <v>127</v>
      </c>
      <c r="F22" s="111">
        <v>900000</v>
      </c>
      <c r="H22" s="111">
        <v>195672</v>
      </c>
      <c r="J22" s="111">
        <v>6600</v>
      </c>
      <c r="L22" s="111">
        <v>-4857</v>
      </c>
      <c r="N22" s="111">
        <v>-66921</v>
      </c>
      <c r="P22" s="48" t="s">
        <v>50</v>
      </c>
      <c r="R22" s="111">
        <f>SUM(N22:O22)</f>
        <v>-66921</v>
      </c>
      <c r="T22" s="11">
        <f>SUM(F22:L22,R22)</f>
        <v>1030494</v>
      </c>
      <c r="V22" s="48" t="s">
        <v>50</v>
      </c>
      <c r="X22" s="11">
        <f>SUM(T22:V22)</f>
        <v>1030494</v>
      </c>
      <c r="Y22" s="11"/>
    </row>
    <row r="23" spans="1:25" ht="22.5" customHeight="1">
      <c r="A23" s="131" t="s">
        <v>124</v>
      </c>
      <c r="D23" s="68">
        <v>4</v>
      </c>
      <c r="F23" s="70" t="s">
        <v>50</v>
      </c>
      <c r="H23" s="70" t="s">
        <v>50</v>
      </c>
      <c r="J23" s="70" t="s">
        <v>50</v>
      </c>
      <c r="L23" s="146">
        <v>3823</v>
      </c>
      <c r="N23" s="70" t="s">
        <v>50</v>
      </c>
      <c r="P23" s="85" t="s">
        <v>50</v>
      </c>
      <c r="R23" s="70" t="s">
        <v>50</v>
      </c>
      <c r="T23" s="89">
        <f>SUM(F23:L23,R23)</f>
        <v>3823</v>
      </c>
      <c r="V23" s="70" t="s">
        <v>50</v>
      </c>
      <c r="X23" s="89">
        <f>SUM(T23:V23)</f>
        <v>3823</v>
      </c>
      <c r="Y23" s="11"/>
    </row>
    <row r="24" spans="1:25" ht="22.5" customHeight="1">
      <c r="A24" s="87" t="s">
        <v>128</v>
      </c>
      <c r="F24" s="111">
        <f>SUM(F22:F23)</f>
        <v>900000</v>
      </c>
      <c r="H24" s="111">
        <f>SUM(H22:H23)</f>
        <v>195672</v>
      </c>
      <c r="J24" s="111">
        <f>SUM(J22:J23)</f>
        <v>6600</v>
      </c>
      <c r="L24" s="111">
        <f>SUM(L22:L23)</f>
        <v>-1034</v>
      </c>
      <c r="N24" s="111">
        <f>SUM(N22:N23)</f>
        <v>-66921</v>
      </c>
      <c r="P24" s="48" t="s">
        <v>50</v>
      </c>
      <c r="R24" s="111">
        <f>SUM(R22:R23)</f>
        <v>-66921</v>
      </c>
      <c r="T24" s="111">
        <f>SUM(T22:T23)</f>
        <v>1034317</v>
      </c>
      <c r="V24" s="48" t="s">
        <v>50</v>
      </c>
      <c r="X24" s="111">
        <f>SUM(X22:X23)</f>
        <v>1034317</v>
      </c>
      <c r="Y24" s="11"/>
    </row>
    <row r="25" spans="1:25" ht="22.5" customHeight="1">
      <c r="A25" s="19" t="s">
        <v>149</v>
      </c>
      <c r="F25" s="112" t="s">
        <v>50</v>
      </c>
      <c r="H25" s="112" t="s">
        <v>50</v>
      </c>
      <c r="J25" s="111">
        <v>485</v>
      </c>
      <c r="L25" s="111">
        <v>-485</v>
      </c>
      <c r="N25" s="112" t="s">
        <v>50</v>
      </c>
      <c r="P25" s="14" t="s">
        <v>50</v>
      </c>
      <c r="R25" s="112" t="s">
        <v>50</v>
      </c>
      <c r="T25" s="112" t="s">
        <v>50</v>
      </c>
      <c r="V25" s="112" t="s">
        <v>50</v>
      </c>
      <c r="X25" s="112" t="s">
        <v>50</v>
      </c>
      <c r="Y25" s="11"/>
    </row>
    <row r="26" spans="1:25" ht="22.5" customHeight="1">
      <c r="A26" s="19" t="s">
        <v>147</v>
      </c>
      <c r="F26" s="112" t="s">
        <v>50</v>
      </c>
      <c r="H26" s="112" t="s">
        <v>50</v>
      </c>
      <c r="J26" s="112" t="s">
        <v>50</v>
      </c>
      <c r="L26" s="111">
        <v>-9000</v>
      </c>
      <c r="N26" s="112" t="s">
        <v>50</v>
      </c>
      <c r="P26" s="48" t="s">
        <v>50</v>
      </c>
      <c r="R26" s="112" t="s">
        <v>50</v>
      </c>
      <c r="T26" s="11">
        <f>SUM(F26:L26,R26)</f>
        <v>-9000</v>
      </c>
      <c r="V26" s="112" t="s">
        <v>50</v>
      </c>
      <c r="X26" s="11">
        <f>SUM(T26:V26)</f>
        <v>-9000</v>
      </c>
      <c r="Y26" s="11"/>
    </row>
    <row r="27" spans="1:25" ht="22.5" customHeight="1">
      <c r="A27" s="5" t="s">
        <v>153</v>
      </c>
      <c r="F27" s="91" t="s">
        <v>50</v>
      </c>
      <c r="G27" s="92"/>
      <c r="H27" s="91" t="s">
        <v>50</v>
      </c>
      <c r="I27" s="92"/>
      <c r="J27" s="91" t="s">
        <v>50</v>
      </c>
      <c r="K27" s="92"/>
      <c r="L27" s="99">
        <v>17783</v>
      </c>
      <c r="M27" s="11"/>
      <c r="N27" s="99">
        <f>+'งบกำไรขาดทุนเบ็ดเสร็จ (9m)'!I31</f>
        <v>-2860</v>
      </c>
      <c r="O27" s="11"/>
      <c r="P27" s="85" t="s">
        <v>50</v>
      </c>
      <c r="Q27" s="11"/>
      <c r="R27" s="99">
        <f>SUM(N27:O27)</f>
        <v>-2860</v>
      </c>
      <c r="S27" s="11"/>
      <c r="T27" s="11">
        <f>SUM(F27:L27,R27)</f>
        <v>14923</v>
      </c>
      <c r="U27" s="5"/>
      <c r="V27" s="100" t="s">
        <v>50</v>
      </c>
      <c r="W27" s="5"/>
      <c r="X27" s="80">
        <f>SUM(T27:W27)</f>
        <v>14923</v>
      </c>
      <c r="Y27" s="12"/>
    </row>
    <row r="28" spans="1:25" ht="22.5" customHeight="1" thickBot="1">
      <c r="A28" s="93" t="s">
        <v>159</v>
      </c>
      <c r="F28" s="113">
        <f>SUM(F24:F27)</f>
        <v>900000</v>
      </c>
      <c r="H28" s="113">
        <f>SUM(H24:H27)</f>
        <v>195672</v>
      </c>
      <c r="J28" s="113">
        <f>SUM(J24:J27)</f>
        <v>7085</v>
      </c>
      <c r="L28" s="113">
        <f>SUM(L24:L27)</f>
        <v>7264</v>
      </c>
      <c r="N28" s="113">
        <f>SUM(N24:N27)</f>
        <v>-69781</v>
      </c>
      <c r="P28" s="73" t="s">
        <v>50</v>
      </c>
      <c r="R28" s="113">
        <f>SUM(R24:R27)</f>
        <v>-69781</v>
      </c>
      <c r="T28" s="113">
        <f>SUM(T24:T27)</f>
        <v>1040240</v>
      </c>
      <c r="V28" s="114" t="s">
        <v>50</v>
      </c>
      <c r="X28" s="113">
        <f>SUM(X24:X27)</f>
        <v>1040240</v>
      </c>
      <c r="Y28" s="96"/>
    </row>
    <row r="29" ht="24.75" customHeight="1" thickTop="1"/>
    <row r="31" spans="12:22" s="132" customFormat="1" ht="24.75" customHeight="1">
      <c r="L31" s="115"/>
      <c r="V31" s="138"/>
    </row>
    <row r="32" s="132" customFormat="1" ht="24.75" customHeight="1"/>
    <row r="33" s="132" customFormat="1" ht="24.75" customHeight="1">
      <c r="L33" s="115"/>
    </row>
    <row r="34" s="132" customFormat="1" ht="24.75" customHeight="1">
      <c r="L34" s="115"/>
    </row>
    <row r="35" s="132" customFormat="1" ht="24.75" customHeight="1"/>
    <row r="36" s="132" customFormat="1" ht="24.75" customHeight="1"/>
    <row r="37" s="132" customFormat="1" ht="24.75" customHeight="1"/>
    <row r="38" s="132" customFormat="1" ht="24.75" customHeight="1"/>
    <row r="39" s="132" customFormat="1" ht="24.75" customHeight="1"/>
    <row r="40" s="132" customFormat="1" ht="24.75" customHeight="1"/>
    <row r="42" ht="24.75" customHeight="1">
      <c r="I42" s="115"/>
    </row>
    <row r="46" ht="24.75" customHeight="1">
      <c r="I46" s="115"/>
    </row>
    <row r="85" ht="24.75" customHeight="1">
      <c r="H85" s="90" t="s">
        <v>78</v>
      </c>
    </row>
  </sheetData>
  <sheetProtection/>
  <mergeCells count="9">
    <mergeCell ref="J10:L10"/>
    <mergeCell ref="V1:X1"/>
    <mergeCell ref="V2:X2"/>
    <mergeCell ref="F7:T7"/>
    <mergeCell ref="N9:P9"/>
    <mergeCell ref="N8:R8"/>
    <mergeCell ref="F6:X6"/>
    <mergeCell ref="F5:X5"/>
    <mergeCell ref="J8:L8"/>
  </mergeCells>
  <printOptions/>
  <pageMargins left="0.7086614173228347" right="0.35433070866141736" top="0.7874015748031497" bottom="0.7874015748031497" header="0.3937007874015748" footer="0.5118110236220472"/>
  <pageSetup firstPageNumber="7" useFirstPageNumber="1" fitToHeight="1" fitToWidth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view="pageBreakPreview" zoomScale="110" zoomScaleSheetLayoutView="110" zoomScalePageLayoutView="0" workbookViewId="0" topLeftCell="C11">
      <selection activeCell="J51" sqref="J51"/>
    </sheetView>
  </sheetViews>
  <sheetFormatPr defaultColWidth="9.140625" defaultRowHeight="22.5" customHeight="1"/>
  <cols>
    <col min="1" max="1" width="47.00390625" style="90" customWidth="1"/>
    <col min="2" max="2" width="1.57421875" style="90" customWidth="1"/>
    <col min="3" max="3" width="11.8515625" style="94" customWidth="1"/>
    <col min="4" max="4" width="1.421875" style="90" customWidth="1"/>
    <col min="5" max="5" width="15.7109375" style="90" customWidth="1"/>
    <col min="6" max="6" width="1.421875" style="90" customWidth="1"/>
    <col min="7" max="7" width="15.7109375" style="90" customWidth="1"/>
    <col min="8" max="8" width="1.421875" style="90" customWidth="1"/>
    <col min="9" max="9" width="15.7109375" style="90" customWidth="1"/>
    <col min="10" max="10" width="1.421875" style="90" customWidth="1"/>
    <col min="11" max="11" width="15.7109375" style="90" customWidth="1"/>
    <col min="12" max="12" width="1.421875" style="90" customWidth="1"/>
    <col min="13" max="13" width="20.8515625" style="90" bestFit="1" customWidth="1"/>
    <col min="14" max="14" width="1.28515625" style="90" customWidth="1"/>
    <col min="15" max="15" width="20.7109375" style="90" bestFit="1" customWidth="1"/>
    <col min="16" max="16" width="1.28515625" style="90" customWidth="1"/>
    <col min="17" max="17" width="15.57421875" style="90" customWidth="1"/>
    <col min="18" max="18" width="1.28515625" style="90" customWidth="1"/>
    <col min="19" max="19" width="15.7109375" style="90" customWidth="1"/>
    <col min="20" max="20" width="4.421875" style="90" customWidth="1"/>
    <col min="21" max="16384" width="9.140625" style="90" customWidth="1"/>
  </cols>
  <sheetData>
    <row r="1" spans="1:20" s="104" customFormat="1" ht="24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57"/>
      <c r="M1" s="57"/>
      <c r="N1" s="57"/>
      <c r="O1" s="57"/>
      <c r="P1" s="57"/>
      <c r="Q1" s="172" t="s">
        <v>83</v>
      </c>
      <c r="R1" s="172"/>
      <c r="S1" s="172"/>
      <c r="T1" s="82"/>
    </row>
    <row r="2" spans="1:20" s="104" customFormat="1" ht="24" customHeight="1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57"/>
      <c r="M2" s="57"/>
      <c r="N2" s="57"/>
      <c r="O2" s="57"/>
      <c r="P2" s="57"/>
      <c r="Q2" s="172" t="s">
        <v>84</v>
      </c>
      <c r="R2" s="172"/>
      <c r="S2" s="172"/>
      <c r="T2" s="82"/>
    </row>
    <row r="3" spans="1:20" s="104" customFormat="1" ht="24" customHeight="1">
      <c r="A3" s="103" t="str">
        <f>ส่วนของผู้ถือหุ้นงบรวม!A3</f>
        <v>สำหรับงวดเก้าเดือนสิ้นสุดวันที่ 30 กันยายน 2556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21" customHeight="1">
      <c r="A4" s="95"/>
      <c r="B4" s="95"/>
      <c r="C4" s="1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1" customHeight="1">
      <c r="A5" s="95"/>
      <c r="B5" s="95"/>
      <c r="D5" s="5"/>
      <c r="E5" s="174" t="s">
        <v>26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3"/>
    </row>
    <row r="6" spans="1:20" ht="21" customHeight="1">
      <c r="A6" s="95"/>
      <c r="B6" s="95"/>
      <c r="D6" s="5"/>
      <c r="E6" s="173" t="s">
        <v>110</v>
      </c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3"/>
    </row>
    <row r="7" spans="1:20" ht="21" customHeight="1">
      <c r="A7" s="95"/>
      <c r="B7" s="95"/>
      <c r="D7" s="5"/>
      <c r="E7" s="3"/>
      <c r="F7" s="3"/>
      <c r="G7" s="3"/>
      <c r="H7" s="3"/>
      <c r="I7" s="116"/>
      <c r="J7" s="116"/>
      <c r="K7" s="116"/>
      <c r="L7" s="3"/>
      <c r="M7" s="173" t="s">
        <v>81</v>
      </c>
      <c r="N7" s="173"/>
      <c r="O7" s="173"/>
      <c r="P7" s="173"/>
      <c r="Q7" s="173"/>
      <c r="R7" s="173"/>
      <c r="S7" s="3"/>
      <c r="T7" s="3"/>
    </row>
    <row r="8" spans="1:20" ht="21" customHeight="1">
      <c r="A8" s="95"/>
      <c r="B8" s="95"/>
      <c r="D8" s="5"/>
      <c r="E8" s="3"/>
      <c r="F8" s="3"/>
      <c r="G8" s="3"/>
      <c r="H8" s="3"/>
      <c r="I8" s="175"/>
      <c r="J8" s="175"/>
      <c r="K8" s="175"/>
      <c r="L8" s="3"/>
      <c r="M8" s="173" t="s">
        <v>108</v>
      </c>
      <c r="N8" s="173"/>
      <c r="O8" s="173"/>
      <c r="P8" s="5"/>
      <c r="Q8" s="3"/>
      <c r="R8" s="3"/>
      <c r="S8" s="3"/>
      <c r="T8" s="3"/>
    </row>
    <row r="9" spans="1:20" ht="21" customHeight="1">
      <c r="A9" s="95"/>
      <c r="B9" s="95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166</v>
      </c>
      <c r="P9" s="5"/>
      <c r="Q9" s="3"/>
      <c r="R9" s="3"/>
      <c r="S9" s="3"/>
      <c r="T9" s="3"/>
    </row>
    <row r="10" spans="1:20" ht="21" customHeight="1">
      <c r="A10" s="95"/>
      <c r="B10" s="95"/>
      <c r="D10" s="3"/>
      <c r="E10" s="3"/>
      <c r="F10" s="3"/>
      <c r="G10" s="3"/>
      <c r="H10" s="3"/>
      <c r="I10" s="174" t="s">
        <v>103</v>
      </c>
      <c r="J10" s="174"/>
      <c r="K10" s="174"/>
      <c r="L10" s="3"/>
      <c r="M10" s="3" t="s">
        <v>132</v>
      </c>
      <c r="N10" s="3"/>
      <c r="O10" s="3" t="s">
        <v>167</v>
      </c>
      <c r="P10" s="3"/>
      <c r="Q10" s="3" t="s">
        <v>104</v>
      </c>
      <c r="R10" s="3"/>
      <c r="S10" s="3"/>
      <c r="T10" s="3"/>
    </row>
    <row r="11" spans="1:20" ht="21" customHeight="1">
      <c r="A11" s="95"/>
      <c r="B11" s="95"/>
      <c r="D11" s="3"/>
      <c r="E11" s="106" t="s">
        <v>120</v>
      </c>
      <c r="F11" s="3"/>
      <c r="G11" s="3"/>
      <c r="H11" s="3"/>
      <c r="I11" s="3" t="s">
        <v>126</v>
      </c>
      <c r="J11" s="3"/>
      <c r="K11" s="3" t="s">
        <v>54</v>
      </c>
      <c r="L11" s="3"/>
      <c r="M11" s="3" t="s">
        <v>133</v>
      </c>
      <c r="N11" s="3"/>
      <c r="O11" s="3" t="s">
        <v>168</v>
      </c>
      <c r="P11" s="3"/>
      <c r="Q11" s="3" t="s">
        <v>82</v>
      </c>
      <c r="R11" s="3"/>
      <c r="S11" s="3" t="s">
        <v>104</v>
      </c>
      <c r="T11" s="3"/>
    </row>
    <row r="12" spans="1:20" ht="21" customHeight="1">
      <c r="A12" s="5"/>
      <c r="B12" s="5"/>
      <c r="C12" s="107" t="s">
        <v>2</v>
      </c>
      <c r="D12" s="3"/>
      <c r="E12" s="107" t="s">
        <v>121</v>
      </c>
      <c r="F12" s="3"/>
      <c r="G12" s="101" t="s">
        <v>59</v>
      </c>
      <c r="H12" s="3"/>
      <c r="I12" s="101" t="s">
        <v>91</v>
      </c>
      <c r="J12" s="3"/>
      <c r="K12" s="101" t="s">
        <v>75</v>
      </c>
      <c r="L12" s="3"/>
      <c r="M12" s="101" t="s">
        <v>134</v>
      </c>
      <c r="N12" s="3"/>
      <c r="O12" s="101" t="s">
        <v>169</v>
      </c>
      <c r="P12" s="3"/>
      <c r="Q12" s="101" t="s">
        <v>20</v>
      </c>
      <c r="R12" s="3"/>
      <c r="S12" s="101" t="s">
        <v>20</v>
      </c>
      <c r="T12" s="3"/>
    </row>
    <row r="13" spans="1:20" ht="18" customHeight="1">
      <c r="A13" s="5"/>
      <c r="B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1" customHeight="1">
      <c r="A14" s="130" t="s">
        <v>123</v>
      </c>
      <c r="B14" s="130"/>
      <c r="D14" s="48"/>
      <c r="E14" s="11">
        <v>900000</v>
      </c>
      <c r="F14" s="11"/>
      <c r="G14" s="52">
        <v>195672</v>
      </c>
      <c r="H14" s="52"/>
      <c r="I14" s="52">
        <v>7085</v>
      </c>
      <c r="J14" s="11"/>
      <c r="K14" s="108">
        <f>26609</f>
        <v>26609</v>
      </c>
      <c r="L14" s="11"/>
      <c r="M14" s="11">
        <v>-69344</v>
      </c>
      <c r="N14" s="11"/>
      <c r="O14" s="11">
        <v>3152</v>
      </c>
      <c r="P14" s="11"/>
      <c r="Q14" s="11">
        <f>SUM(M14:O14)</f>
        <v>-66192</v>
      </c>
      <c r="R14" s="11"/>
      <c r="S14" s="11">
        <f>SUM(Q14,K14,I14,G14,E14)</f>
        <v>1063174</v>
      </c>
      <c r="T14" s="11"/>
    </row>
    <row r="15" spans="1:20" ht="21" customHeight="1">
      <c r="A15" s="131" t="s">
        <v>170</v>
      </c>
      <c r="B15" s="130"/>
      <c r="D15" s="48"/>
      <c r="E15" s="48" t="s">
        <v>50</v>
      </c>
      <c r="F15" s="11"/>
      <c r="G15" s="48" t="s">
        <v>50</v>
      </c>
      <c r="H15" s="52"/>
      <c r="I15" s="48" t="s">
        <v>50</v>
      </c>
      <c r="J15" s="11"/>
      <c r="K15" s="108">
        <v>3152</v>
      </c>
      <c r="L15" s="11"/>
      <c r="M15" s="48" t="s">
        <v>50</v>
      </c>
      <c r="N15" s="11"/>
      <c r="O15" s="11">
        <v>-3152</v>
      </c>
      <c r="P15" s="11"/>
      <c r="Q15" s="11">
        <f>SUM(M15:O15)</f>
        <v>-3152</v>
      </c>
      <c r="R15" s="11"/>
      <c r="S15" s="48" t="s">
        <v>50</v>
      </c>
      <c r="T15" s="11"/>
    </row>
    <row r="16" spans="1:20" ht="21" customHeight="1">
      <c r="A16" s="131" t="s">
        <v>124</v>
      </c>
      <c r="B16" s="87"/>
      <c r="C16" s="68">
        <v>4</v>
      </c>
      <c r="D16" s="48"/>
      <c r="E16" s="70" t="s">
        <v>50</v>
      </c>
      <c r="F16" s="11"/>
      <c r="G16" s="70" t="s">
        <v>50</v>
      </c>
      <c r="H16" s="52"/>
      <c r="I16" s="70" t="s">
        <v>50</v>
      </c>
      <c r="J16" s="11"/>
      <c r="K16" s="99">
        <v>1695</v>
      </c>
      <c r="L16" s="11"/>
      <c r="M16" s="70" t="s">
        <v>50</v>
      </c>
      <c r="N16" s="11"/>
      <c r="O16" s="70" t="s">
        <v>50</v>
      </c>
      <c r="P16" s="11"/>
      <c r="Q16" s="70" t="s">
        <v>50</v>
      </c>
      <c r="R16" s="11"/>
      <c r="S16" s="89">
        <f>SUM(E16:K16,Q16)</f>
        <v>1695</v>
      </c>
      <c r="T16" s="11"/>
    </row>
    <row r="17" spans="1:20" ht="21" customHeight="1">
      <c r="A17" s="87" t="s">
        <v>125</v>
      </c>
      <c r="B17" s="5"/>
      <c r="D17" s="48"/>
      <c r="E17" s="11">
        <f>SUM(E14:E16)</f>
        <v>900000</v>
      </c>
      <c r="F17" s="48"/>
      <c r="G17" s="11">
        <f>SUM(G14:G16)</f>
        <v>195672</v>
      </c>
      <c r="H17" s="48"/>
      <c r="I17" s="11">
        <f>SUM(I14:I16)</f>
        <v>7085</v>
      </c>
      <c r="J17" s="48"/>
      <c r="K17" s="11">
        <f>SUM(K14:K16)</f>
        <v>31456</v>
      </c>
      <c r="L17" s="11"/>
      <c r="M17" s="11">
        <f>SUM(M14:M16)</f>
        <v>-69344</v>
      </c>
      <c r="N17" s="11"/>
      <c r="O17" s="48" t="s">
        <v>50</v>
      </c>
      <c r="P17" s="11"/>
      <c r="Q17" s="11">
        <f>SUM(Q14:Q16)</f>
        <v>-69344</v>
      </c>
      <c r="R17" s="11"/>
      <c r="S17" s="11">
        <f>SUM(S14:S16)</f>
        <v>1064869</v>
      </c>
      <c r="T17" s="11"/>
    </row>
    <row r="18" spans="1:20" ht="21" customHeight="1">
      <c r="A18" s="5" t="s">
        <v>153</v>
      </c>
      <c r="B18" s="5"/>
      <c r="D18" s="48"/>
      <c r="E18" s="48" t="s">
        <v>50</v>
      </c>
      <c r="F18" s="48"/>
      <c r="G18" s="48" t="s">
        <v>50</v>
      </c>
      <c r="H18" s="48"/>
      <c r="I18" s="48" t="s">
        <v>50</v>
      </c>
      <c r="J18" s="48"/>
      <c r="K18" s="11">
        <f>'งบกำไรขาดทุนเบ็ดเสร็จ (9m)'!K28</f>
        <v>20125</v>
      </c>
      <c r="L18" s="11"/>
      <c r="M18" s="15">
        <f>+'งบกำไรขาดทุนเบ็ดเสร็จ (9m)'!K31</f>
        <v>3738</v>
      </c>
      <c r="N18" s="11"/>
      <c r="O18" s="48" t="s">
        <v>50</v>
      </c>
      <c r="P18" s="11"/>
      <c r="Q18" s="15">
        <f>SUM(M18:N18)</f>
        <v>3738</v>
      </c>
      <c r="R18" s="11"/>
      <c r="S18" s="15">
        <f>SUM(Q18,K18,I18,G18,E18)</f>
        <v>23863</v>
      </c>
      <c r="T18" s="15"/>
    </row>
    <row r="19" spans="1:20" ht="21" customHeight="1" thickBot="1">
      <c r="A19" s="93" t="s">
        <v>158</v>
      </c>
      <c r="B19" s="93"/>
      <c r="D19" s="48"/>
      <c r="E19" s="76">
        <f>SUM(E17:E18)</f>
        <v>900000</v>
      </c>
      <c r="F19" s="48"/>
      <c r="G19" s="76">
        <f>SUM(G17:G18)</f>
        <v>195672</v>
      </c>
      <c r="H19" s="48"/>
      <c r="I19" s="76">
        <f>SUM(I17:I18)</f>
        <v>7085</v>
      </c>
      <c r="J19" s="48"/>
      <c r="K19" s="76">
        <f>SUM(K17:K18)</f>
        <v>51581</v>
      </c>
      <c r="L19" s="48"/>
      <c r="M19" s="76">
        <f>SUM(M17:M18)</f>
        <v>-65606</v>
      </c>
      <c r="N19" s="11"/>
      <c r="O19" s="109" t="s">
        <v>50</v>
      </c>
      <c r="P19" s="11"/>
      <c r="Q19" s="76">
        <f>SUM(Q17:Q18)</f>
        <v>-65606</v>
      </c>
      <c r="R19" s="11"/>
      <c r="S19" s="76">
        <f>SUM(S17:S18)</f>
        <v>1088732</v>
      </c>
      <c r="T19" s="11"/>
    </row>
    <row r="20" spans="1:20" ht="23.25" customHeight="1" thickTop="1">
      <c r="A20" s="93"/>
      <c r="B20" s="93"/>
      <c r="D20" s="48"/>
      <c r="E20" s="11"/>
      <c r="F20" s="48"/>
      <c r="G20" s="11"/>
      <c r="H20" s="48"/>
      <c r="I20" s="11"/>
      <c r="J20" s="48"/>
      <c r="K20" s="11"/>
      <c r="L20" s="48"/>
      <c r="M20" s="11"/>
      <c r="N20" s="11"/>
      <c r="O20" s="11"/>
      <c r="P20" s="11"/>
      <c r="Q20" s="11"/>
      <c r="R20" s="11"/>
      <c r="S20" s="11"/>
      <c r="T20" s="11"/>
    </row>
    <row r="21" spans="1:20" ht="21" customHeight="1">
      <c r="A21" s="130" t="s">
        <v>127</v>
      </c>
      <c r="B21" s="93"/>
      <c r="D21" s="11"/>
      <c r="E21" s="11">
        <v>900000</v>
      </c>
      <c r="F21" s="11"/>
      <c r="G21" s="11">
        <v>195672</v>
      </c>
      <c r="H21" s="52"/>
      <c r="I21" s="11">
        <v>6600</v>
      </c>
      <c r="J21" s="11"/>
      <c r="K21" s="11">
        <v>9656</v>
      </c>
      <c r="L21" s="11"/>
      <c r="M21" s="111">
        <v>-66921</v>
      </c>
      <c r="O21" s="166" t="s">
        <v>50</v>
      </c>
      <c r="Q21" s="111">
        <f>SUM(M21:N21)</f>
        <v>-66921</v>
      </c>
      <c r="S21" s="11">
        <f>SUM(Q21,K21,I21,G21,E21)</f>
        <v>1045007</v>
      </c>
      <c r="T21" s="11"/>
    </row>
    <row r="22" spans="1:20" ht="21" customHeight="1">
      <c r="A22" s="131" t="s">
        <v>124</v>
      </c>
      <c r="B22" s="93"/>
      <c r="C22" s="68">
        <v>4</v>
      </c>
      <c r="D22" s="11"/>
      <c r="E22" s="48" t="s">
        <v>50</v>
      </c>
      <c r="F22" s="11"/>
      <c r="G22" s="48" t="s">
        <v>50</v>
      </c>
      <c r="H22" s="52"/>
      <c r="I22" s="48" t="s">
        <v>50</v>
      </c>
      <c r="J22" s="11"/>
      <c r="K22" s="11">
        <v>2329</v>
      </c>
      <c r="L22" s="11"/>
      <c r="M22" s="112" t="s">
        <v>50</v>
      </c>
      <c r="O22" s="101" t="s">
        <v>50</v>
      </c>
      <c r="Q22" s="112" t="s">
        <v>50</v>
      </c>
      <c r="S22" s="11">
        <f>SUM(E22:K22,Q22)</f>
        <v>2329</v>
      </c>
      <c r="T22" s="11"/>
    </row>
    <row r="23" spans="1:20" ht="21" customHeight="1">
      <c r="A23" s="87" t="s">
        <v>128</v>
      </c>
      <c r="B23" s="93"/>
      <c r="D23" s="11"/>
      <c r="E23" s="133">
        <f>SUM(E21:E22)</f>
        <v>900000</v>
      </c>
      <c r="F23" s="11"/>
      <c r="G23" s="133">
        <f>SUM(G21:G22)</f>
        <v>195672</v>
      </c>
      <c r="H23" s="52"/>
      <c r="I23" s="133">
        <f>SUM(I21:I22)</f>
        <v>6600</v>
      </c>
      <c r="J23" s="11"/>
      <c r="K23" s="133">
        <f>SUM(K21:K22)</f>
        <v>11985</v>
      </c>
      <c r="L23" s="11"/>
      <c r="M23" s="134">
        <f>SUM(M21:M22)</f>
        <v>-66921</v>
      </c>
      <c r="O23" s="166" t="s">
        <v>50</v>
      </c>
      <c r="Q23" s="134">
        <f>SUM(Q21:Q22)</f>
        <v>-66921</v>
      </c>
      <c r="S23" s="133">
        <f>SUM(E23:K23,Q23)</f>
        <v>1047336</v>
      </c>
      <c r="T23" s="11"/>
    </row>
    <row r="24" spans="1:20" ht="21" customHeight="1">
      <c r="A24" s="5" t="s">
        <v>153</v>
      </c>
      <c r="B24" s="5"/>
      <c r="D24" s="11"/>
      <c r="E24" s="91" t="s">
        <v>50</v>
      </c>
      <c r="F24" s="92"/>
      <c r="G24" s="91" t="s">
        <v>50</v>
      </c>
      <c r="H24" s="92"/>
      <c r="I24" s="91" t="s">
        <v>50</v>
      </c>
      <c r="J24" s="92"/>
      <c r="K24" s="11">
        <f>'งบกำไรขาดทุนเบ็ดเสร็จ (9m)'!M28</f>
        <v>21191</v>
      </c>
      <c r="L24" s="11"/>
      <c r="M24" s="99">
        <f>'งบกำไรขาดทุนเบ็ดเสร็จ (9m)'!M31</f>
        <v>-2860</v>
      </c>
      <c r="N24" s="11"/>
      <c r="O24" s="166" t="s">
        <v>50</v>
      </c>
      <c r="P24" s="11"/>
      <c r="Q24" s="99">
        <f>SUM(M24:N24)</f>
        <v>-2860</v>
      </c>
      <c r="R24" s="11"/>
      <c r="S24" s="11">
        <f>SUM(Q24,K24,I24,G24,E24)</f>
        <v>18331</v>
      </c>
      <c r="T24" s="11"/>
    </row>
    <row r="25" spans="1:20" ht="21" customHeight="1" thickBot="1">
      <c r="A25" s="93" t="s">
        <v>159</v>
      </c>
      <c r="B25" s="93"/>
      <c r="D25" s="11"/>
      <c r="E25" s="76">
        <f>SUM(E23:E24)</f>
        <v>900000</v>
      </c>
      <c r="F25" s="11"/>
      <c r="G25" s="76">
        <f>SUM(G23:G24)</f>
        <v>195672</v>
      </c>
      <c r="H25" s="11"/>
      <c r="I25" s="76">
        <f>SUM(I23:I24)</f>
        <v>6600</v>
      </c>
      <c r="J25" s="11"/>
      <c r="K25" s="76">
        <f>SUM(K23:K24)</f>
        <v>33176</v>
      </c>
      <c r="L25" s="11"/>
      <c r="M25" s="113">
        <f>SUM(M23:M24)</f>
        <v>-69781</v>
      </c>
      <c r="O25" s="114" t="s">
        <v>50</v>
      </c>
      <c r="Q25" s="113">
        <f>SUM(Q23:Q24)</f>
        <v>-69781</v>
      </c>
      <c r="S25" s="76">
        <f>SUM(E25:K25,Q25)</f>
        <v>1065667</v>
      </c>
      <c r="T25" s="11"/>
    </row>
    <row r="26" spans="1:20" ht="21" customHeight="1" thickTop="1">
      <c r="A26" s="95"/>
      <c r="B26" s="95"/>
      <c r="C26" s="117"/>
      <c r="D26" s="11"/>
      <c r="E26" s="11"/>
      <c r="F26" s="11"/>
      <c r="G26" s="11"/>
      <c r="H26" s="11"/>
      <c r="I26" s="38"/>
      <c r="J26" s="11"/>
      <c r="K26" s="11"/>
      <c r="L26" s="11"/>
      <c r="S26" s="11"/>
      <c r="T26" s="11"/>
    </row>
    <row r="27" spans="1:20" ht="22.5" customHeight="1">
      <c r="A27" s="95"/>
      <c r="B27" s="95"/>
      <c r="D27" s="11"/>
      <c r="E27" s="11"/>
      <c r="F27" s="11"/>
      <c r="G27" s="11"/>
      <c r="H27" s="11"/>
      <c r="I27" s="52"/>
      <c r="J27" s="11"/>
      <c r="K27" s="11"/>
      <c r="L27" s="11"/>
      <c r="S27" s="11"/>
      <c r="T27" s="11"/>
    </row>
    <row r="77" ht="22.5" customHeight="1">
      <c r="F77" s="90" t="s">
        <v>78</v>
      </c>
    </row>
  </sheetData>
  <sheetProtection/>
  <mergeCells count="8">
    <mergeCell ref="I10:K10"/>
    <mergeCell ref="M7:R7"/>
    <mergeCell ref="Q1:S1"/>
    <mergeCell ref="Q2:S2"/>
    <mergeCell ref="E5:S5"/>
    <mergeCell ref="E6:S6"/>
    <mergeCell ref="I8:K8"/>
    <mergeCell ref="M8:O8"/>
  </mergeCells>
  <printOptions/>
  <pageMargins left="0.7086614173228347" right="0.35433070866141736" top="0.7874015748031497" bottom="0.7480314960629921" header="0.3937007874015748" footer="0.3937007874015748"/>
  <pageSetup firstPageNumber="8" useFirstPageNumber="1" fitToHeight="1" fitToWidth="1" horizontalDpi="600" verticalDpi="600" orientation="landscape" paperSize="9" scale="75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110" zoomScaleNormal="115" zoomScaleSheetLayoutView="110" zoomScalePageLayoutView="0" workbookViewId="0" topLeftCell="A49">
      <selection activeCell="J51" sqref="J51"/>
    </sheetView>
  </sheetViews>
  <sheetFormatPr defaultColWidth="9.140625" defaultRowHeight="21.75" customHeight="1"/>
  <cols>
    <col min="1" max="2" width="2.7109375" style="5" customWidth="1"/>
    <col min="3" max="4" width="4.7109375" style="18" customWidth="1"/>
    <col min="5" max="5" width="35.00390625" style="18" customWidth="1"/>
    <col min="6" max="6" width="1.28515625" style="5" customWidth="1"/>
    <col min="7" max="7" width="14.140625" style="83" customWidth="1"/>
    <col min="8" max="8" width="1.28515625" style="5" customWidth="1"/>
    <col min="9" max="9" width="14.140625" style="5" customWidth="1"/>
    <col min="10" max="10" width="1.28515625" style="5" customWidth="1"/>
    <col min="11" max="11" width="14.140625" style="12" customWidth="1"/>
    <col min="12" max="12" width="1.28515625" style="5" customWidth="1"/>
    <col min="13" max="13" width="14.140625" style="5" customWidth="1"/>
    <col min="14" max="14" width="0.85546875" style="5" customWidth="1"/>
    <col min="15" max="16384" width="9.140625" style="5" customWidth="1"/>
  </cols>
  <sheetData>
    <row r="1" spans="1:16" s="57" customFormat="1" ht="21" customHeight="1">
      <c r="A1" s="56" t="s">
        <v>0</v>
      </c>
      <c r="B1" s="56"/>
      <c r="C1" s="56"/>
      <c r="D1" s="56"/>
      <c r="E1" s="56"/>
      <c r="F1" s="56"/>
      <c r="G1" s="56"/>
      <c r="H1" s="56"/>
      <c r="L1" s="156"/>
      <c r="M1" s="82" t="s">
        <v>83</v>
      </c>
      <c r="N1" s="79"/>
      <c r="O1" s="79"/>
      <c r="P1" s="79"/>
    </row>
    <row r="2" spans="1:14" s="57" customFormat="1" ht="21" customHeight="1">
      <c r="A2" s="56" t="s">
        <v>31</v>
      </c>
      <c r="B2" s="56"/>
      <c r="C2" s="56"/>
      <c r="D2" s="56"/>
      <c r="E2" s="56"/>
      <c r="F2" s="56"/>
      <c r="G2" s="56"/>
      <c r="H2" s="56"/>
      <c r="L2" s="156"/>
      <c r="M2" s="82" t="s">
        <v>84</v>
      </c>
      <c r="N2" s="82"/>
    </row>
    <row r="3" spans="1:13" s="57" customFormat="1" ht="21.75" customHeight="1">
      <c r="A3" s="157" t="s">
        <v>157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7.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3:13" ht="17.25" customHeight="1">
      <c r="C5" s="158"/>
      <c r="D5" s="158"/>
      <c r="E5" s="158"/>
      <c r="G5" s="174" t="s">
        <v>26</v>
      </c>
      <c r="H5" s="174"/>
      <c r="I5" s="174"/>
      <c r="J5" s="174"/>
      <c r="K5" s="174"/>
      <c r="L5" s="174"/>
      <c r="M5" s="174"/>
    </row>
    <row r="6" spans="3:13" ht="21" customHeight="1">
      <c r="C6" s="158"/>
      <c r="D6" s="158"/>
      <c r="E6" s="158"/>
      <c r="G6" s="173" t="s">
        <v>1</v>
      </c>
      <c r="H6" s="173"/>
      <c r="I6" s="173"/>
      <c r="J6" s="159"/>
      <c r="K6" s="173" t="s">
        <v>110</v>
      </c>
      <c r="L6" s="173"/>
      <c r="M6" s="173"/>
    </row>
    <row r="7" spans="3:13" ht="21" customHeight="1">
      <c r="C7" s="158"/>
      <c r="D7" s="158"/>
      <c r="E7" s="158"/>
      <c r="G7" s="116">
        <v>2556</v>
      </c>
      <c r="H7" s="3"/>
      <c r="I7" s="116">
        <v>2555</v>
      </c>
      <c r="J7" s="159"/>
      <c r="K7" s="116">
        <v>2556</v>
      </c>
      <c r="L7" s="3"/>
      <c r="M7" s="116">
        <v>2555</v>
      </c>
    </row>
    <row r="8" spans="3:13" ht="19.5" customHeight="1">
      <c r="C8" s="158"/>
      <c r="D8" s="158"/>
      <c r="E8" s="158"/>
      <c r="G8" s="101"/>
      <c r="H8" s="3"/>
      <c r="I8" s="149" t="s">
        <v>136</v>
      </c>
      <c r="J8" s="159"/>
      <c r="K8" s="101"/>
      <c r="L8" s="3"/>
      <c r="M8" s="149" t="s">
        <v>136</v>
      </c>
    </row>
    <row r="9" spans="1:13" ht="21" customHeight="1">
      <c r="A9" s="160" t="s">
        <v>32</v>
      </c>
      <c r="C9" s="158"/>
      <c r="D9" s="158"/>
      <c r="E9" s="158"/>
      <c r="G9" s="86"/>
      <c r="I9" s="86"/>
      <c r="J9" s="159"/>
      <c r="K9" s="3"/>
      <c r="L9" s="3"/>
      <c r="M9" s="3"/>
    </row>
    <row r="10" spans="1:13" ht="21" customHeight="1">
      <c r="A10" s="19" t="s">
        <v>165</v>
      </c>
      <c r="F10" s="159"/>
      <c r="G10" s="15">
        <f>'งบกำไรขาดทุนเบ็ดเสร็จ (9m)'!G24</f>
        <v>31080</v>
      </c>
      <c r="H10" s="15"/>
      <c r="I10" s="15">
        <f>+'งบกำไรขาดทุนเบ็ดเสร็จ (9m)'!I24</f>
        <v>23358</v>
      </c>
      <c r="J10" s="15"/>
      <c r="K10" s="15">
        <f>'งบกำไรขาดทุนเบ็ดเสร็จ (9m)'!K24</f>
        <v>29098</v>
      </c>
      <c r="L10" s="15"/>
      <c r="M10" s="15">
        <f>+'งบกำไรขาดทุนเบ็ดเสร็จ (9m)'!M24</f>
        <v>26766</v>
      </c>
    </row>
    <row r="11" spans="1:13" ht="21" customHeight="1">
      <c r="A11" s="87" t="s">
        <v>55</v>
      </c>
      <c r="F11" s="159"/>
      <c r="G11" s="15"/>
      <c r="H11" s="15"/>
      <c r="I11" s="15"/>
      <c r="J11" s="15"/>
      <c r="K11" s="15"/>
      <c r="L11" s="12"/>
      <c r="M11" s="15"/>
    </row>
    <row r="12" spans="1:13" ht="21" customHeight="1">
      <c r="A12" s="32" t="s">
        <v>33</v>
      </c>
      <c r="F12" s="159"/>
      <c r="G12" s="15">
        <v>18359</v>
      </c>
      <c r="H12" s="15"/>
      <c r="I12" s="15">
        <v>23312</v>
      </c>
      <c r="J12" s="15"/>
      <c r="K12" s="15">
        <v>17998</v>
      </c>
      <c r="L12" s="12"/>
      <c r="M12" s="15">
        <v>22257</v>
      </c>
    </row>
    <row r="13" spans="1:13" ht="21" customHeight="1">
      <c r="A13" s="32" t="s">
        <v>145</v>
      </c>
      <c r="F13" s="159"/>
      <c r="G13" s="14">
        <v>5</v>
      </c>
      <c r="H13" s="15"/>
      <c r="I13" s="14">
        <v>7</v>
      </c>
      <c r="J13" s="15"/>
      <c r="K13" s="14">
        <v>5</v>
      </c>
      <c r="L13" s="12"/>
      <c r="M13" s="15">
        <v>7</v>
      </c>
    </row>
    <row r="14" spans="1:13" ht="21" customHeight="1">
      <c r="A14" s="32" t="s">
        <v>40</v>
      </c>
      <c r="F14" s="159"/>
      <c r="G14" s="15">
        <v>-1360</v>
      </c>
      <c r="H14" s="15"/>
      <c r="I14" s="15">
        <v>-556</v>
      </c>
      <c r="J14" s="15"/>
      <c r="K14" s="15">
        <v>-527</v>
      </c>
      <c r="L14" s="12"/>
      <c r="M14" s="15">
        <v>-805</v>
      </c>
    </row>
    <row r="15" spans="1:13" ht="21" customHeight="1">
      <c r="A15" s="32" t="s">
        <v>46</v>
      </c>
      <c r="F15" s="159"/>
      <c r="G15" s="14">
        <v>-114</v>
      </c>
      <c r="H15" s="15"/>
      <c r="I15" s="14">
        <v>-595</v>
      </c>
      <c r="J15" s="15"/>
      <c r="K15" s="14">
        <v>-114</v>
      </c>
      <c r="L15" s="12"/>
      <c r="M15" s="15">
        <v>-595</v>
      </c>
    </row>
    <row r="16" spans="1:13" ht="21" customHeight="1">
      <c r="A16" s="32" t="s">
        <v>64</v>
      </c>
      <c r="F16" s="159"/>
      <c r="G16" s="14">
        <v>17</v>
      </c>
      <c r="H16" s="15"/>
      <c r="I16" s="14">
        <v>1425</v>
      </c>
      <c r="J16" s="15"/>
      <c r="K16" s="14">
        <v>311</v>
      </c>
      <c r="L16" s="12"/>
      <c r="M16" s="14">
        <v>101</v>
      </c>
    </row>
    <row r="17" spans="1:13" ht="21" customHeight="1">
      <c r="A17" s="32" t="s">
        <v>151</v>
      </c>
      <c r="F17" s="159"/>
      <c r="G17" s="14">
        <v>294</v>
      </c>
      <c r="H17" s="15"/>
      <c r="I17" s="14" t="s">
        <v>50</v>
      </c>
      <c r="J17" s="15"/>
      <c r="K17" s="14" t="s">
        <v>50</v>
      </c>
      <c r="L17" s="12"/>
      <c r="M17" s="14" t="s">
        <v>50</v>
      </c>
    </row>
    <row r="18" spans="1:13" ht="21" customHeight="1">
      <c r="A18" s="32" t="s">
        <v>152</v>
      </c>
      <c r="F18" s="159"/>
      <c r="G18" s="14">
        <v>-85</v>
      </c>
      <c r="H18" s="15"/>
      <c r="I18" s="14">
        <v>-320</v>
      </c>
      <c r="J18" s="15"/>
      <c r="K18" s="14">
        <v>-85</v>
      </c>
      <c r="L18" s="12"/>
      <c r="M18" s="14">
        <v>-320</v>
      </c>
    </row>
    <row r="19" spans="1:13" ht="21" customHeight="1">
      <c r="A19" s="32" t="s">
        <v>148</v>
      </c>
      <c r="F19" s="159"/>
      <c r="G19" s="14">
        <v>10231</v>
      </c>
      <c r="H19" s="15"/>
      <c r="I19" s="14" t="s">
        <v>50</v>
      </c>
      <c r="J19" s="15"/>
      <c r="K19" s="14">
        <v>10231</v>
      </c>
      <c r="L19" s="12"/>
      <c r="M19" s="14" t="s">
        <v>50</v>
      </c>
    </row>
    <row r="20" spans="1:13" ht="21" customHeight="1">
      <c r="A20" s="35" t="s">
        <v>102</v>
      </c>
      <c r="F20" s="159"/>
      <c r="G20" s="14">
        <v>26</v>
      </c>
      <c r="H20" s="15"/>
      <c r="I20" s="14">
        <v>280</v>
      </c>
      <c r="J20" s="15"/>
      <c r="K20" s="14">
        <v>1</v>
      </c>
      <c r="L20" s="12"/>
      <c r="M20" s="14">
        <v>280</v>
      </c>
    </row>
    <row r="21" spans="1:13" ht="21" customHeight="1">
      <c r="A21" s="19" t="s">
        <v>131</v>
      </c>
      <c r="F21" s="159"/>
      <c r="G21" s="161"/>
      <c r="H21" s="15"/>
      <c r="I21" s="161"/>
      <c r="J21" s="15"/>
      <c r="K21" s="161"/>
      <c r="L21" s="12"/>
      <c r="M21" s="161"/>
    </row>
    <row r="22" spans="1:13" ht="21" customHeight="1">
      <c r="A22" s="19" t="s">
        <v>129</v>
      </c>
      <c r="F22" s="159"/>
      <c r="G22" s="14">
        <f>SUM(G10:G20)</f>
        <v>58453</v>
      </c>
      <c r="H22" s="14"/>
      <c r="I22" s="14">
        <f>SUM(I10:I20)</f>
        <v>46911</v>
      </c>
      <c r="J22" s="14"/>
      <c r="K22" s="14">
        <f>SUM(K10:K20)</f>
        <v>56918</v>
      </c>
      <c r="L22" s="14"/>
      <c r="M22" s="14">
        <f>SUM(M10:M20)</f>
        <v>47691</v>
      </c>
    </row>
    <row r="23" spans="1:13" ht="21" customHeight="1">
      <c r="A23" s="160" t="s">
        <v>34</v>
      </c>
      <c r="F23" s="159"/>
      <c r="G23" s="15"/>
      <c r="H23" s="15"/>
      <c r="I23" s="15"/>
      <c r="J23" s="15"/>
      <c r="K23" s="14"/>
      <c r="L23" s="12"/>
      <c r="M23" s="12"/>
    </row>
    <row r="24" spans="1:13" ht="21" customHeight="1">
      <c r="A24" s="32" t="s">
        <v>105</v>
      </c>
      <c r="F24" s="159"/>
      <c r="G24" s="15">
        <v>-9087</v>
      </c>
      <c r="H24" s="15"/>
      <c r="I24" s="15">
        <v>6000</v>
      </c>
      <c r="J24" s="15"/>
      <c r="K24" s="15">
        <v>-6046</v>
      </c>
      <c r="L24" s="12"/>
      <c r="M24" s="15">
        <v>5275</v>
      </c>
    </row>
    <row r="25" spans="1:13" ht="21" customHeight="1">
      <c r="A25" s="32" t="s">
        <v>27</v>
      </c>
      <c r="F25" s="159"/>
      <c r="G25" s="15">
        <v>94394</v>
      </c>
      <c r="H25" s="15"/>
      <c r="I25" s="15">
        <v>27516</v>
      </c>
      <c r="J25" s="15"/>
      <c r="K25" s="15">
        <v>62285</v>
      </c>
      <c r="L25" s="12"/>
      <c r="M25" s="15">
        <v>20395</v>
      </c>
    </row>
    <row r="26" spans="1:13" ht="21" customHeight="1">
      <c r="A26" s="32" t="s">
        <v>8</v>
      </c>
      <c r="F26" s="159"/>
      <c r="G26" s="15">
        <v>-62</v>
      </c>
      <c r="H26" s="15"/>
      <c r="I26" s="15">
        <v>273</v>
      </c>
      <c r="J26" s="15"/>
      <c r="K26" s="15">
        <v>-62</v>
      </c>
      <c r="L26" s="12"/>
      <c r="M26" s="14">
        <v>273</v>
      </c>
    </row>
    <row r="27" spans="1:13" ht="21" customHeight="1">
      <c r="A27" s="32" t="s">
        <v>11</v>
      </c>
      <c r="F27" s="159"/>
      <c r="G27" s="15">
        <v>121</v>
      </c>
      <c r="H27" s="15"/>
      <c r="I27" s="15">
        <v>2059</v>
      </c>
      <c r="J27" s="15"/>
      <c r="K27" s="14">
        <v>-38</v>
      </c>
      <c r="L27" s="12"/>
      <c r="M27" s="15">
        <v>2059</v>
      </c>
    </row>
    <row r="28" spans="1:13" ht="21" customHeight="1">
      <c r="A28" s="160" t="s">
        <v>35</v>
      </c>
      <c r="F28" s="159"/>
      <c r="G28" s="15"/>
      <c r="H28" s="15"/>
      <c r="I28" s="15"/>
      <c r="J28" s="15"/>
      <c r="K28" s="15"/>
      <c r="L28" s="12"/>
      <c r="M28" s="15"/>
    </row>
    <row r="29" spans="1:13" ht="21" customHeight="1">
      <c r="A29" s="41" t="s">
        <v>161</v>
      </c>
      <c r="B29" s="162"/>
      <c r="E29" s="5"/>
      <c r="F29" s="159"/>
      <c r="G29" s="20">
        <v>-7941</v>
      </c>
      <c r="H29" s="15"/>
      <c r="I29" s="20">
        <v>3664</v>
      </c>
      <c r="J29" s="15"/>
      <c r="K29" s="20">
        <v>-6847</v>
      </c>
      <c r="L29" s="12"/>
      <c r="M29" s="20">
        <v>-7179</v>
      </c>
    </row>
    <row r="30" spans="1:13" ht="21" customHeight="1">
      <c r="A30" s="160" t="s">
        <v>80</v>
      </c>
      <c r="B30" s="162"/>
      <c r="E30" s="5"/>
      <c r="F30" s="159"/>
      <c r="G30" s="15">
        <f>SUM(G22:G29)</f>
        <v>135878</v>
      </c>
      <c r="H30" s="15"/>
      <c r="I30" s="15">
        <f>SUM(I22:I29)</f>
        <v>86423</v>
      </c>
      <c r="J30" s="15"/>
      <c r="K30" s="15">
        <f>SUM(K22:K29)</f>
        <v>106210</v>
      </c>
      <c r="L30" s="12"/>
      <c r="M30" s="15">
        <f>SUM(M22:M29)</f>
        <v>68514</v>
      </c>
    </row>
    <row r="31" spans="1:13" s="57" customFormat="1" ht="21" customHeight="1">
      <c r="A31" s="35" t="s">
        <v>41</v>
      </c>
      <c r="B31" s="5"/>
      <c r="C31" s="18"/>
      <c r="D31" s="18"/>
      <c r="E31" s="18"/>
      <c r="F31" s="159"/>
      <c r="G31" s="15">
        <v>-6</v>
      </c>
      <c r="H31" s="15"/>
      <c r="I31" s="14">
        <v>-2589</v>
      </c>
      <c r="J31" s="15"/>
      <c r="K31" s="14">
        <v>-541</v>
      </c>
      <c r="L31" s="12"/>
      <c r="M31" s="14" t="s">
        <v>50</v>
      </c>
    </row>
    <row r="32" spans="1:13" s="57" customFormat="1" ht="21" customHeight="1">
      <c r="A32" s="32" t="s">
        <v>130</v>
      </c>
      <c r="B32" s="5"/>
      <c r="C32" s="18"/>
      <c r="D32" s="18"/>
      <c r="E32" s="18"/>
      <c r="F32" s="159"/>
      <c r="G32" s="15">
        <v>-9787</v>
      </c>
      <c r="H32" s="15"/>
      <c r="I32" s="15">
        <v>-5272</v>
      </c>
      <c r="J32" s="15"/>
      <c r="K32" s="12">
        <v>-9367</v>
      </c>
      <c r="L32" s="12"/>
      <c r="M32" s="15">
        <v>-5171</v>
      </c>
    </row>
    <row r="33" spans="1:13" s="57" customFormat="1" ht="21" customHeight="1">
      <c r="A33" s="32" t="s">
        <v>138</v>
      </c>
      <c r="B33" s="5"/>
      <c r="C33" s="18"/>
      <c r="D33" s="18"/>
      <c r="E33" s="18"/>
      <c r="F33" s="159"/>
      <c r="G33" s="15">
        <v>40330</v>
      </c>
      <c r="H33" s="15"/>
      <c r="I33" s="14" t="s">
        <v>50</v>
      </c>
      <c r="J33" s="15"/>
      <c r="K33" s="15">
        <v>40330</v>
      </c>
      <c r="L33" s="12"/>
      <c r="M33" s="14" t="s">
        <v>50</v>
      </c>
    </row>
    <row r="34" spans="1:13" ht="21" customHeight="1">
      <c r="A34" s="160" t="s">
        <v>79</v>
      </c>
      <c r="D34" s="163"/>
      <c r="E34" s="163"/>
      <c r="F34" s="159"/>
      <c r="G34" s="81">
        <f>SUM(G30:G33)</f>
        <v>166415</v>
      </c>
      <c r="H34" s="12"/>
      <c r="I34" s="81">
        <f>SUM(I30:J33)</f>
        <v>78562</v>
      </c>
      <c r="J34" s="12"/>
      <c r="K34" s="81">
        <f>SUM(K30:K33)</f>
        <v>136632</v>
      </c>
      <c r="L34" s="12"/>
      <c r="M34" s="81">
        <f>SUM(M30:M33)</f>
        <v>63343</v>
      </c>
    </row>
    <row r="35" spans="1:13" ht="22.5" customHeight="1">
      <c r="A35" s="56" t="s">
        <v>0</v>
      </c>
      <c r="B35" s="56"/>
      <c r="C35" s="56"/>
      <c r="D35" s="56"/>
      <c r="E35" s="56"/>
      <c r="F35" s="56"/>
      <c r="G35" s="56"/>
      <c r="H35" s="56"/>
      <c r="I35" s="57"/>
      <c r="J35" s="57"/>
      <c r="K35" s="57"/>
      <c r="L35" s="156"/>
      <c r="M35" s="82" t="s">
        <v>83</v>
      </c>
    </row>
    <row r="36" spans="1:13" ht="22.5" customHeight="1">
      <c r="A36" s="56" t="s">
        <v>60</v>
      </c>
      <c r="B36" s="56"/>
      <c r="C36" s="56"/>
      <c r="D36" s="56"/>
      <c r="E36" s="56"/>
      <c r="F36" s="56"/>
      <c r="G36" s="56"/>
      <c r="H36" s="56"/>
      <c r="I36" s="57"/>
      <c r="J36" s="57"/>
      <c r="K36" s="57"/>
      <c r="L36" s="156"/>
      <c r="M36" s="82" t="s">
        <v>84</v>
      </c>
    </row>
    <row r="37" spans="1:13" ht="22.5" customHeight="1">
      <c r="A37" s="157" t="s">
        <v>157</v>
      </c>
      <c r="B37" s="56"/>
      <c r="C37" s="56"/>
      <c r="D37" s="56"/>
      <c r="E37" s="56"/>
      <c r="F37" s="56"/>
      <c r="G37" s="56"/>
      <c r="H37" s="56"/>
      <c r="I37" s="57"/>
      <c r="J37" s="57"/>
      <c r="K37" s="57"/>
      <c r="L37" s="57"/>
      <c r="M37" s="82"/>
    </row>
    <row r="38" spans="1:13" ht="7.5" customHeight="1">
      <c r="A38" s="157"/>
      <c r="B38" s="56"/>
      <c r="C38" s="56"/>
      <c r="D38" s="56"/>
      <c r="E38" s="56"/>
      <c r="F38" s="56"/>
      <c r="G38" s="56"/>
      <c r="H38" s="56"/>
      <c r="I38" s="57"/>
      <c r="J38" s="57"/>
      <c r="K38" s="57"/>
      <c r="L38" s="57"/>
      <c r="M38" s="82"/>
    </row>
    <row r="39" spans="3:13" ht="21" customHeight="1">
      <c r="C39" s="158"/>
      <c r="D39" s="158"/>
      <c r="E39" s="158"/>
      <c r="G39" s="174" t="s">
        <v>26</v>
      </c>
      <c r="H39" s="174"/>
      <c r="I39" s="174"/>
      <c r="J39" s="174"/>
      <c r="K39" s="174"/>
      <c r="L39" s="174"/>
      <c r="M39" s="174"/>
    </row>
    <row r="40" spans="3:13" ht="21" customHeight="1">
      <c r="C40" s="158"/>
      <c r="D40" s="158"/>
      <c r="E40" s="158"/>
      <c r="G40" s="173" t="s">
        <v>1</v>
      </c>
      <c r="H40" s="173"/>
      <c r="I40" s="173"/>
      <c r="J40" s="159"/>
      <c r="K40" s="173" t="s">
        <v>110</v>
      </c>
      <c r="L40" s="173"/>
      <c r="M40" s="173"/>
    </row>
    <row r="41" spans="3:13" ht="21" customHeight="1">
      <c r="C41" s="158"/>
      <c r="D41" s="158"/>
      <c r="E41" s="158"/>
      <c r="G41" s="116">
        <v>2556</v>
      </c>
      <c r="H41" s="3"/>
      <c r="I41" s="116">
        <v>2555</v>
      </c>
      <c r="J41" s="159"/>
      <c r="K41" s="116">
        <v>2556</v>
      </c>
      <c r="L41" s="3"/>
      <c r="M41" s="116">
        <v>2555</v>
      </c>
    </row>
    <row r="42" spans="3:13" ht="19.5" customHeight="1">
      <c r="C42" s="158"/>
      <c r="D42" s="158"/>
      <c r="E42" s="158"/>
      <c r="G42" s="101"/>
      <c r="H42" s="3"/>
      <c r="I42" s="149" t="s">
        <v>136</v>
      </c>
      <c r="J42" s="159"/>
      <c r="K42" s="101"/>
      <c r="L42" s="3"/>
      <c r="M42" s="149" t="s">
        <v>136</v>
      </c>
    </row>
    <row r="43" spans="1:13" ht="21" customHeight="1">
      <c r="A43" s="160" t="s">
        <v>36</v>
      </c>
      <c r="D43" s="163"/>
      <c r="E43" s="163"/>
      <c r="F43" s="159"/>
      <c r="H43" s="159"/>
      <c r="I43" s="83"/>
      <c r="J43" s="11"/>
      <c r="K43" s="11"/>
      <c r="L43" s="96"/>
      <c r="M43" s="11"/>
    </row>
    <row r="44" spans="1:13" ht="21" customHeight="1">
      <c r="A44" s="32" t="s">
        <v>162</v>
      </c>
      <c r="D44" s="163"/>
      <c r="E44" s="163"/>
      <c r="F44" s="159"/>
      <c r="G44" s="14">
        <v>149</v>
      </c>
      <c r="H44" s="159"/>
      <c r="I44" s="86" t="s">
        <v>50</v>
      </c>
      <c r="J44" s="11"/>
      <c r="K44" s="11">
        <v>149</v>
      </c>
      <c r="L44" s="96"/>
      <c r="M44" s="86" t="s">
        <v>50</v>
      </c>
    </row>
    <row r="45" spans="1:13" ht="21" customHeight="1">
      <c r="A45" s="32" t="s">
        <v>146</v>
      </c>
      <c r="D45" s="163"/>
      <c r="E45" s="163"/>
      <c r="F45" s="159"/>
      <c r="G45" s="14">
        <v>656</v>
      </c>
      <c r="H45" s="159"/>
      <c r="I45" s="14">
        <v>433</v>
      </c>
      <c r="J45" s="11"/>
      <c r="K45" s="11">
        <v>532</v>
      </c>
      <c r="L45" s="96"/>
      <c r="M45" s="11">
        <v>390</v>
      </c>
    </row>
    <row r="46" spans="1:13" ht="21" customHeight="1">
      <c r="A46" s="32" t="s">
        <v>45</v>
      </c>
      <c r="G46" s="14">
        <v>114</v>
      </c>
      <c r="H46" s="12"/>
      <c r="I46" s="14">
        <v>595</v>
      </c>
      <c r="J46" s="15"/>
      <c r="K46" s="14">
        <v>114</v>
      </c>
      <c r="L46" s="15"/>
      <c r="M46" s="15">
        <v>595</v>
      </c>
    </row>
    <row r="47" spans="1:13" ht="21" customHeight="1">
      <c r="A47" s="32" t="s">
        <v>173</v>
      </c>
      <c r="G47" s="14" t="s">
        <v>50</v>
      </c>
      <c r="H47" s="12"/>
      <c r="I47" s="14">
        <v>7025</v>
      </c>
      <c r="J47" s="15"/>
      <c r="K47" s="14" t="s">
        <v>50</v>
      </c>
      <c r="L47" s="15"/>
      <c r="M47" s="14" t="s">
        <v>50</v>
      </c>
    </row>
    <row r="48" spans="1:13" ht="21" customHeight="1">
      <c r="A48" s="32" t="s">
        <v>37</v>
      </c>
      <c r="G48" s="15">
        <v>-12572</v>
      </c>
      <c r="H48" s="12"/>
      <c r="I48" s="15">
        <v>-31097</v>
      </c>
      <c r="J48" s="15"/>
      <c r="K48" s="15">
        <v>-12572</v>
      </c>
      <c r="L48" s="15"/>
      <c r="M48" s="15">
        <v>-29555</v>
      </c>
    </row>
    <row r="49" spans="1:13" ht="21" customHeight="1">
      <c r="A49" s="32" t="s">
        <v>140</v>
      </c>
      <c r="G49" s="15">
        <v>-6160</v>
      </c>
      <c r="H49" s="12"/>
      <c r="I49" s="14">
        <v>-96</v>
      </c>
      <c r="J49" s="15"/>
      <c r="K49" s="14">
        <v>-6160</v>
      </c>
      <c r="L49" s="15"/>
      <c r="M49" s="14">
        <v>-96</v>
      </c>
    </row>
    <row r="50" spans="1:15" ht="21" customHeight="1">
      <c r="A50" s="5" t="s">
        <v>141</v>
      </c>
      <c r="G50" s="86" t="s">
        <v>50</v>
      </c>
      <c r="I50" s="14" t="s">
        <v>50</v>
      </c>
      <c r="K50" s="14">
        <v>30000</v>
      </c>
      <c r="M50" s="14" t="s">
        <v>50</v>
      </c>
      <c r="O50" s="84"/>
    </row>
    <row r="51" spans="1:15" ht="21" customHeight="1">
      <c r="A51" s="5" t="s">
        <v>135</v>
      </c>
      <c r="C51" s="5"/>
      <c r="D51" s="5"/>
      <c r="E51" s="5"/>
      <c r="G51" s="15">
        <v>-8205</v>
      </c>
      <c r="I51" s="14" t="s">
        <v>50</v>
      </c>
      <c r="K51" s="14">
        <v>-3732</v>
      </c>
      <c r="M51" s="14" t="s">
        <v>50</v>
      </c>
      <c r="O51" s="84"/>
    </row>
    <row r="52" spans="1:13" ht="21" customHeight="1">
      <c r="A52" s="160" t="s">
        <v>93</v>
      </c>
      <c r="D52" s="163"/>
      <c r="E52" s="163"/>
      <c r="G52" s="81">
        <f>SUM(G44:G51)</f>
        <v>-26018</v>
      </c>
      <c r="H52" s="12"/>
      <c r="I52" s="81">
        <f>SUM(I44:I51)</f>
        <v>-23140</v>
      </c>
      <c r="J52" s="15"/>
      <c r="K52" s="81">
        <f>SUM(K44:K51)</f>
        <v>8331</v>
      </c>
      <c r="L52" s="15"/>
      <c r="M52" s="81">
        <f>SUM(M44:M51)</f>
        <v>-28666</v>
      </c>
    </row>
    <row r="53" spans="1:13" ht="7.5" customHeight="1">
      <c r="A53" s="32"/>
      <c r="G53" s="12"/>
      <c r="H53" s="12"/>
      <c r="I53" s="12"/>
      <c r="J53" s="15"/>
      <c r="L53" s="15"/>
      <c r="M53" s="12"/>
    </row>
    <row r="54" spans="1:13" ht="21" customHeight="1">
      <c r="A54" s="160" t="s">
        <v>38</v>
      </c>
      <c r="D54" s="163"/>
      <c r="E54" s="163"/>
      <c r="G54" s="12"/>
      <c r="H54" s="12"/>
      <c r="I54" s="12"/>
      <c r="J54" s="15"/>
      <c r="K54" s="15"/>
      <c r="L54" s="15"/>
      <c r="M54" s="15"/>
    </row>
    <row r="55" spans="1:13" ht="21" customHeight="1">
      <c r="A55" s="32" t="s">
        <v>137</v>
      </c>
      <c r="D55" s="163"/>
      <c r="E55" s="163"/>
      <c r="G55" s="14" t="s">
        <v>50</v>
      </c>
      <c r="H55" s="12"/>
      <c r="I55" s="14" t="s">
        <v>50</v>
      </c>
      <c r="J55" s="14"/>
      <c r="K55" s="14">
        <v>-22278</v>
      </c>
      <c r="L55" s="14"/>
      <c r="M55" s="14" t="s">
        <v>50</v>
      </c>
    </row>
    <row r="56" spans="1:13" ht="21" customHeight="1">
      <c r="A56" s="32" t="s">
        <v>39</v>
      </c>
      <c r="B56" s="18"/>
      <c r="G56" s="14">
        <v>-1129</v>
      </c>
      <c r="I56" s="12">
        <v>-5657</v>
      </c>
      <c r="J56" s="48"/>
      <c r="K56" s="14" t="s">
        <v>50</v>
      </c>
      <c r="L56" s="48"/>
      <c r="M56" s="31" t="s">
        <v>50</v>
      </c>
    </row>
    <row r="57" spans="1:13" ht="21" customHeight="1">
      <c r="A57" s="32" t="s">
        <v>147</v>
      </c>
      <c r="B57" s="18"/>
      <c r="G57" s="14" t="s">
        <v>50</v>
      </c>
      <c r="I57" s="80">
        <v>-9000</v>
      </c>
      <c r="J57" s="48"/>
      <c r="K57" s="14" t="s">
        <v>50</v>
      </c>
      <c r="L57" s="48"/>
      <c r="M57" s="14">
        <v>-9000</v>
      </c>
    </row>
    <row r="58" spans="1:13" ht="21" customHeight="1">
      <c r="A58" s="160" t="s">
        <v>69</v>
      </c>
      <c r="D58" s="163"/>
      <c r="E58" s="163"/>
      <c r="G58" s="81">
        <f>SUM(G55:G56)</f>
        <v>-1129</v>
      </c>
      <c r="H58" s="12"/>
      <c r="I58" s="148">
        <f>SUM(I56:I57)</f>
        <v>-14657</v>
      </c>
      <c r="J58" s="15"/>
      <c r="K58" s="81">
        <f>SUM(K55:K56)</f>
        <v>-22278</v>
      </c>
      <c r="L58" s="15"/>
      <c r="M58" s="148">
        <f>SUM(M56:M57)</f>
        <v>-9000</v>
      </c>
    </row>
    <row r="59" spans="1:13" ht="7.5" customHeight="1">
      <c r="A59" s="160"/>
      <c r="D59" s="163"/>
      <c r="E59" s="163"/>
      <c r="G59" s="12"/>
      <c r="H59" s="12"/>
      <c r="I59" s="12"/>
      <c r="J59" s="15"/>
      <c r="L59" s="15"/>
      <c r="M59" s="12"/>
    </row>
    <row r="60" spans="1:13" ht="21" customHeight="1">
      <c r="A60" s="160" t="s">
        <v>92</v>
      </c>
      <c r="D60" s="163"/>
      <c r="E60" s="163"/>
      <c r="G60" s="12">
        <f>G34+G52+G58</f>
        <v>139268</v>
      </c>
      <c r="H60" s="12"/>
      <c r="I60" s="12">
        <f>SUM(I34,I52,I58)</f>
        <v>40765</v>
      </c>
      <c r="J60" s="15"/>
      <c r="K60" s="12">
        <f>K34+K52+K58</f>
        <v>122685</v>
      </c>
      <c r="L60" s="15"/>
      <c r="M60" s="12">
        <f>SUM(M34,M52,M58)</f>
        <v>25677</v>
      </c>
    </row>
    <row r="61" spans="1:13" ht="7.5" customHeight="1">
      <c r="A61" s="160"/>
      <c r="D61" s="163"/>
      <c r="E61" s="163"/>
      <c r="G61" s="12"/>
      <c r="H61" s="12"/>
      <c r="I61" s="12"/>
      <c r="J61" s="15"/>
      <c r="L61" s="15"/>
      <c r="M61" s="12"/>
    </row>
    <row r="62" spans="1:13" ht="21" customHeight="1">
      <c r="A62" s="32" t="s">
        <v>86</v>
      </c>
      <c r="D62" s="163"/>
      <c r="E62" s="163"/>
      <c r="G62" s="80">
        <f>+'งบแสดงฐานะการเงิน '!J13</f>
        <v>41619</v>
      </c>
      <c r="H62" s="12"/>
      <c r="I62" s="80">
        <f>+'งบแสดงฐานะการเงิน '!L13</f>
        <v>59874</v>
      </c>
      <c r="J62" s="15"/>
      <c r="K62" s="80">
        <f>'งบแสดงฐานะการเงิน '!P13</f>
        <v>27831</v>
      </c>
      <c r="L62" s="15"/>
      <c r="M62" s="80">
        <f>+'งบแสดงฐานะการเงิน '!R13</f>
        <v>48187</v>
      </c>
    </row>
    <row r="63" spans="1:13" ht="7.5" customHeight="1">
      <c r="A63" s="160"/>
      <c r="D63" s="163"/>
      <c r="E63" s="163"/>
      <c r="G63" s="12"/>
      <c r="H63" s="12"/>
      <c r="I63" s="12"/>
      <c r="J63" s="15"/>
      <c r="L63" s="15"/>
      <c r="M63" s="12"/>
    </row>
    <row r="64" spans="1:13" ht="21" customHeight="1" thickBot="1">
      <c r="A64" s="160" t="s">
        <v>87</v>
      </c>
      <c r="D64" s="163"/>
      <c r="E64" s="163"/>
      <c r="G64" s="88">
        <f>G60+G62</f>
        <v>180887</v>
      </c>
      <c r="H64" s="12"/>
      <c r="I64" s="88">
        <f>I60+I62</f>
        <v>100639</v>
      </c>
      <c r="J64" s="15"/>
      <c r="K64" s="88">
        <f>K60+K62</f>
        <v>150516</v>
      </c>
      <c r="L64" s="15"/>
      <c r="M64" s="88">
        <f>M60+M62</f>
        <v>73864</v>
      </c>
    </row>
    <row r="65" spans="9:13" ht="21.75" customHeight="1" thickTop="1">
      <c r="I65" s="140"/>
      <c r="M65" s="140"/>
    </row>
    <row r="66" spans="7:13" ht="21.75" customHeight="1">
      <c r="G66" s="12">
        <f>+G64-'งบแสดงฐานะการเงิน '!H13</f>
        <v>0</v>
      </c>
      <c r="I66" s="139"/>
      <c r="K66" s="12">
        <f>+K64-'งบแสดงฐานะการเงิน '!N13</f>
        <v>0</v>
      </c>
      <c r="M66" s="139"/>
    </row>
    <row r="68" ht="21.75" customHeight="1">
      <c r="G68" s="98"/>
    </row>
  </sheetData>
  <sheetProtection/>
  <mergeCells count="6">
    <mergeCell ref="G40:I40"/>
    <mergeCell ref="K40:M40"/>
    <mergeCell ref="G5:M5"/>
    <mergeCell ref="G6:I6"/>
    <mergeCell ref="K6:M6"/>
    <mergeCell ref="G39:M39"/>
  </mergeCells>
  <printOptions/>
  <pageMargins left="0.7874015748031497" right="0.1968503937007874" top="0.7874015748031497" bottom="0.3937007874015748" header="0.3937007874015748" footer="0.3937007874015748"/>
  <pageSetup firstPageNumber="9" useFirstPageNumber="1" fitToHeight="2" horizontalDpi="600" verticalDpi="600" orientation="portrait" paperSize="9" scale="90" r:id="rId1"/>
  <headerFooter alignWithMargins="0">
    <oddFooter>&amp;L&amp;14 หมายเหตุประกอบงบการเงินเป็นส่วนหนึ่งของงบการเงินนี้&amp;R&amp;P</oddFoot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sKzXP</cp:lastModifiedBy>
  <cp:lastPrinted>2013-11-15T08:23:56Z</cp:lastPrinted>
  <dcterms:created xsi:type="dcterms:W3CDTF">2005-01-05T08:17:29Z</dcterms:created>
  <dcterms:modified xsi:type="dcterms:W3CDTF">2013-11-15T08:23:59Z</dcterms:modified>
  <cp:category/>
  <cp:version/>
  <cp:contentType/>
  <cp:contentStatus/>
</cp:coreProperties>
</file>