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0" windowWidth="10815" windowHeight="8235" tabRatio="726" activeTab="0"/>
  </bookViews>
  <sheets>
    <sheet name="งบแสดงฐานะการเงิน 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'งบกระแสเงินสด'!$A$1:$M$79</definedName>
    <definedName name="_xlnm.Print_Area" localSheetId="1">'งบกำไรขาดทุนเบ็ดเสร็จ'!$A$1:$M$53</definedName>
    <definedName name="_xlnm.Print_Area" localSheetId="0">'งบแสดงฐานะการเงิน '!$A$1:$R$79</definedName>
    <definedName name="_xlnm.Print_Area" localSheetId="3">'ส่วนของผู้ถือหุ้นงบเฉพาะ'!$A$1:$S$27</definedName>
    <definedName name="_xlnm.Print_Area" localSheetId="2">'ส่วนของผู้ถือหุ้นงบรวม'!$A$1:$X$28</definedName>
  </definedNames>
  <calcPr calcMode="manual" fullCalcOnLoad="1"/>
</workbook>
</file>

<file path=xl/sharedStrings.xml><?xml version="1.0" encoding="utf-8"?>
<sst xmlns="http://schemas.openxmlformats.org/spreadsheetml/2006/main" count="462" uniqueCount="188">
  <si>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</si>
  <si>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</si>
  <si>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</si>
  <si>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</si>
  <si>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</si>
  <si>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</si>
  <si>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</si>
  <si>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</si>
  <si>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</si>
  <si>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</si>
  <si>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</si>
  <si>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</si>
  <si>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</si>
  <si>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</si>
  <si>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</si>
  <si>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</si>
  <si>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</si>
  <si>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</si>
  <si>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</si>
  <si>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</si>
  <si>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</si>
  <si>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</si>
  <si>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</si>
  <si>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</si>
  <si>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</si>
  <si>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</si>
  <si>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</si>
  <si>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</si>
  <si>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</si>
  <si>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</si>
  <si>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</si>
  <si>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</si>
  <si>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</si>
  <si>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</si>
  <si>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</si>
  <si>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</si>
  <si>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</si>
  <si>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</si>
  <si>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</si>
  <si>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เงินกู้ยืมระยะยาวที่ถึงกำหนดชำระภายในหนึ่งปี</t>
  </si>
  <si>
    <t>รวมส่วนของผู้ถือหุ้น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</si>
  <si>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</si>
  <si>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</si>
  <si>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</si>
  <si>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</si>
  <si>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</si>
  <si>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</si>
  <si>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</si>
  <si>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</si>
  <si>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</si>
  <si>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</si>
  <si>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ทุนจดทะเบียน - 900,000,000 หุ้น มูลค่าหุ้นละ 1 บาท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</si>
  <si>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</si>
  <si>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</si>
  <si>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</si>
  <si>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</si>
  <si>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</si>
  <si>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</si>
  <si>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</si>
  <si>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</si>
  <si>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ค่าตอบแทนผู้บริหาร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</si>
  <si>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</si>
  <si>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</si>
  <si>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</si>
  <si>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เงินสดสุทธิใช้ไปจากกิจกรรมจัดหาเงิน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</si>
  <si>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</si>
  <si>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</si>
  <si>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</si>
  <si>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ส่วนที่เป็นของผู้ถือหุ้นบริษัทใหญ่ (บาท)</t>
  </si>
  <si>
    <t>(ขาดทุนสะสม)</t>
  </si>
  <si>
    <t>อำนาจควบคุม</t>
  </si>
  <si>
    <t>.</t>
  </si>
  <si>
    <t>เงินสดสุทธิได้มาจากกิจกรรมดำเนินงาน</t>
  </si>
  <si>
    <t>เงินสดรับจากการดำเนินงาน</t>
  </si>
  <si>
    <t>องค์ประกอบอื่นของส่วนของผู้ถือหุ้น</t>
  </si>
  <si>
    <t>องค์ประกอบอื่นของ</t>
  </si>
  <si>
    <t>ลูกหนี้อื่นและเงินให้กู้ยืมระยะยาวแก่บริษัทย่อย</t>
  </si>
  <si>
    <t>ภาษีเงินได้นิติบุคคลค้างจ่าย</t>
  </si>
  <si>
    <t>สำรองตามกฎหมาย</t>
  </si>
  <si>
    <t>31 ธันวาคม 2555</t>
  </si>
  <si>
    <t xml:space="preserve">ลูกหนี้การค้าและลูกหนี้อื่น  </t>
  </si>
  <si>
    <t>ที่ดินและสิ่งปลูกสร้างรอการพัฒนาในอนาคต</t>
  </si>
  <si>
    <t>สินทรัพย์</t>
  </si>
  <si>
    <t>เจ้าหนี้การค้าและเจ้าหนี้อื่น - กิจการที่เกี่ยวข้องกัน</t>
  </si>
  <si>
    <t>เจ้าหนี้การค้าและเจ้าหนี้อื่น - กิจการอื่น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</si>
  <si>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</si>
  <si>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</si>
  <si>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</si>
  <si>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</si>
  <si>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</si>
  <si>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>สินทรัพย์ไม่มีตัวตน</t>
  </si>
  <si>
    <t>กำไร (ขาดทุน) เบ็ดเสร็จอื่น</t>
  </si>
  <si>
    <t xml:space="preserve"> -  ยังไม่ได้จัดสรร</t>
  </si>
  <si>
    <t>งบการเงินเฉพาะกิจการ</t>
  </si>
  <si>
    <t>"ปรับปรุงใหม่"</t>
  </si>
  <si>
    <t xml:space="preserve"> - 900,000,000 หุ้น มูลค่าหุ้นละ 1 บาท</t>
  </si>
  <si>
    <t>1 มกราคม 2555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</si>
  <si>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</si>
  <si>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</si>
  <si>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ส่วนของส่วน</t>
  </si>
  <si>
    <t>ได้เสียที่ไม่มี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</si>
  <si>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</si>
  <si>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</si>
  <si>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</si>
  <si>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ผลกระทบจากการเปลี่ยนแปลงนโยบายการบัญชี</t>
  </si>
  <si>
    <t>จัดสรรเพื่อเป็น</t>
  </si>
  <si>
    <t>ยอดคงเหลือ ณ วันที่ 1 มกราคม 2555 ตามที่เคยรายงานไว้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</si>
  <si>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</si>
  <si>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</si>
  <si>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</si>
  <si>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</si>
  <si>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ที่ยังไม่เกิดขึ้นจริง</t>
  </si>
  <si>
    <t>จากเงินลงทุนเผื่อขาย</t>
  </si>
  <si>
    <t>เงินลงทุนในบริษัทย่อย</t>
  </si>
  <si>
    <t>เงินสดรับจากการลดทุนของบริษัทย่อย</t>
  </si>
  <si>
    <t>ตัดจำหน่ายสินทรัพย์ถาวร</t>
  </si>
  <si>
    <t>รับดอกเบี้ย</t>
  </si>
  <si>
    <t>เงินปันผลจ่าย</t>
  </si>
  <si>
    <t>สำรองตามกฏหมาย</t>
  </si>
  <si>
    <t>ค่าใช้จ่ายภาษีเงินได้</t>
  </si>
  <si>
    <t xml:space="preserve">        - การเปลี่ยนแปลงในมูลค่ายุติธรรมของหลักทรัพย์เพื่อขาย</t>
  </si>
  <si>
    <t>เจ้าหนี้การค้าและเจ้าหนี้อื่น</t>
  </si>
  <si>
    <t xml:space="preserve">เงินฝากประจำที่ติดภาระค้ำประกันลดลง </t>
  </si>
  <si>
    <t>กำไรก่อนภาษีเงินได้</t>
  </si>
  <si>
    <t>กำไรจากการประมาณการ</t>
  </si>
  <si>
    <t>ตามหลักคณิตศาสตร์</t>
  </si>
  <si>
    <t>ประกันภัยสำหรับโครงการ</t>
  </si>
  <si>
    <t>ผลประโยชน์พนักงาน</t>
  </si>
  <si>
    <t>รายการจัดประเภท</t>
  </si>
  <si>
    <t>เงินลงทุนระยะยาว - หลักทรัพย์เผื่อขาย</t>
  </si>
  <si>
    <t>ณ วันที่ 31 ธันวาคม 2556</t>
  </si>
  <si>
    <t>31 ธันวาคม 2556</t>
  </si>
  <si>
    <t>สำหรับปีสิ้นสุดวันที่ 31 ธันวาคม 2556</t>
  </si>
  <si>
    <t>กำไร (ขาดทุน) เบ็ดเสร็จรวมสำหรับปี</t>
  </si>
  <si>
    <t>กำไรสำหรับปี</t>
  </si>
  <si>
    <t>กำไรเบ็ดเสร็จรวมสำหรับปี</t>
  </si>
  <si>
    <t>การแบ่งปันกำไรสำหรับปี</t>
  </si>
  <si>
    <t>การแบ่งปันกำไรเบ็ดเสร็จรวมสำหรับปี</t>
  </si>
  <si>
    <t>ยอดคงเหลือ ณ วันที่ 31 ธันวาคม 2556</t>
  </si>
  <si>
    <t>กำไรต่อหุ้นสำหรับปี</t>
  </si>
  <si>
    <t>ยอดคงเหลือ ณ วันที่ 31 ธันวาคม 2555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</si>
  <si>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</si>
  <si>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</si>
  <si>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กำไรจากการขายสินทรัพย์ถาวร</t>
  </si>
  <si>
    <t>สินทรัพย์หมุนเวียนอื่น</t>
  </si>
  <si>
    <t>เงินกองทุนอนุรักษ์สิ่งแวดล้อมค้างจ่าย</t>
  </si>
  <si>
    <t>เงินสดรับจากการขายสินทรัพย์ถาวร</t>
  </si>
  <si>
    <t>ข้อมูลกระแสเงินสดเปิดเผยเพิ่มเติม</t>
  </si>
  <si>
    <t>รายการที่มิใช่เงินสด</t>
  </si>
  <si>
    <t>สำหรับปีสิ้นสุดวันที่ 31 ธันวาคม 2555</t>
  </si>
  <si>
    <t>1.</t>
  </si>
  <si>
    <t>2.</t>
  </si>
  <si>
    <t>สำหรับโครงการผลประโยชน์พนักงานจำนวน 3.2 ล้านบาท</t>
  </si>
  <si>
    <t>ผลขาดทุนจากการด้อยค่าของหลักทรัพย์เผื่อขาย</t>
  </si>
  <si>
    <t>อสังหาริมทรัพย์เพื่อการลงทุน</t>
  </si>
  <si>
    <t>ขาดทุนจากการด้อยค่าของเงินลงทุนเผื่อขาย</t>
  </si>
  <si>
    <t>ตามงบการเงินเฉพาะกิจการ บริษัทกลับรายการขาดทุนที่ยังไม่เกิดขึ้นจากหลักทรัพย์เผื่อขาย จำนวน 4.4 ล้านบาท</t>
  </si>
  <si>
    <t>ตามงบการเงินเฉพาะกิจการ บริษัทรับรู้รายการขาดทุนที่ยังไม่เกิดขึ้นจากหลักทรัพย์เผื่อขาย จำนวน 2.4 ล้านบาท</t>
  </si>
  <si>
    <t xml:space="preserve">        - ปรับปรุงขาดทุนจากการเปลี่ยนแปลงในมูลค่ายุติธรรมของ</t>
  </si>
  <si>
    <t xml:space="preserve">           หลักทรัพย์เผื่อขายเป็นขาดทุนจากการด้อยค่า</t>
  </si>
  <si>
    <t>บาท</t>
  </si>
  <si>
    <t>เงินให้กู้ยืมระยะยาวแก่บริษัทอื่นและดอกเบี้ยค้างรับ</t>
  </si>
  <si>
    <t>เงินกู้ยืมระยะสั้นและดอกเบี้ยค้างจ่าย - กิจการที่เกี่ยวข้องกัน</t>
  </si>
  <si>
    <t>ยอดคงเหลือ ณ วันที่ 1 มกราคม 2555 หลังปรับปรุง</t>
  </si>
  <si>
    <t>กำไร (ขาดทุน) เบ็ดเสร็จรวมสำหรับปี - ปรับปรุงใหม่</t>
  </si>
  <si>
    <t>หนี้สงสัยจะสูญ (รายการโอนกลับ)</t>
  </si>
  <si>
    <t>ขาดทุนจากกการไม่ได้รับคืนภาษีเงินได้ถูกหัก ณ ที่จ่าย</t>
  </si>
  <si>
    <t>เงินสดจ่ายซื้อที่ดินและสิ่งปลูกสร้างรอการพัฒนาในอนาคต</t>
  </si>
  <si>
    <t>เงินสดจ่ายซื้อที่ดิน อาคารและอุปกรณ์</t>
  </si>
  <si>
    <t>เงินสดรับเงินให้กู้ยืมระยะยาวแก่บริษัทอื่น</t>
  </si>
  <si>
    <t>เงินสดจ่ายซื้อเงินลงทุนระยะยาวอื่น - เผื่อขาย</t>
  </si>
  <si>
    <t>เงินสดจ่ายชำระคืนเงินกู้ยืมระยะยาว</t>
  </si>
  <si>
    <t>3, 20</t>
  </si>
  <si>
    <t xml:space="preserve">        - กำไรจากประมาณการตามหลักคณิตศาสตร์ประกันภัยสำหรับ</t>
  </si>
  <si>
    <t>ยอดคงเหลือ ณ วันที่ 31 ธันวาคม 2555 หลังปรับปรุง</t>
  </si>
  <si>
    <t>21</t>
  </si>
  <si>
    <t>รับคืนภาษีเงินได้</t>
  </si>
  <si>
    <t>เงินสดจ่ายลงทุนในอสังหาริมทรัพย์เพื่อการลงทุน</t>
  </si>
  <si>
    <t>ตามงบการเงินรวมและงบการเงินเฉพาะกิจการ บริษัทและบริษัทย่อยรับรู้รายการกำไรจากการประมาณการตามหลักคณิตศาสตร์ประกันภัย</t>
  </si>
  <si>
    <t>รวมกำไร (ขาดทุน) เบ็ดเสร็จอื่น</t>
  </si>
  <si>
    <t xml:space="preserve">  โครงการผลประโยชน์พนักงาน</t>
  </si>
  <si>
    <t>เงินสดรับลูกหนี้อื่นและเงินให้กู้ยืมระยะยาวแก่บริษัทย่อย</t>
  </si>
  <si>
    <t>เงินสดสุทธิใช้ไปจากกิจกรรมลงทุน</t>
  </si>
  <si>
    <t>ส่วนที่เป็นของผู้ถือหุ้นของบริษัทใหญ่</t>
  </si>
  <si>
    <t>ส่วนของผู้ถือหุ้นของบริษัทใหญ่</t>
  </si>
  <si>
    <t>ของบริษัทใหญ่</t>
  </si>
  <si>
    <t>เงินสดและรายการเทียบเท่าเงินสดเพิ่มขึ้น (ลดลง) - สุทธิ</t>
  </si>
  <si>
    <t>เงินกู้ยืมระยะสั้นกิจการที่เกี่ยวข้องกันเพิ่มขึ้น (ลดลง)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</si>
</sst>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</numFmts>
  <fonts count="33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sz val="14"/>
      <color indexed="10"/>
      <name val="Angsana New"/>
      <family val="1"/>
    </font>
    <font>
      <i/>
      <sz val="14"/>
      <color indexed="8"/>
      <name val="Angsana New"/>
      <family val="1"/>
    </font>
    <font>
      <b/>
      <sz val="15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Border="1" applyAlignment="1">
      <alignment horizontal="center"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220" fontId="24" fillId="0" borderId="0" xfId="42" applyNumberFormat="1" applyFont="1" applyBorder="1" applyAlignment="1">
      <alignment horizontal="right"/>
    </xf>
    <xf numFmtId="220" fontId="24" fillId="0" borderId="11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0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2" xfId="42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17" fontId="24" fillId="0" borderId="0" xfId="0" applyNumberFormat="1" applyFont="1" applyBorder="1" applyAlignment="1">
      <alignment horizontal="right"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1" xfId="42" applyNumberFormat="1" applyFont="1" applyFill="1" applyBorder="1" applyAlignment="1">
      <alignment horizontal="right" vertical="center"/>
    </xf>
    <xf numFmtId="220" fontId="24" fillId="0" borderId="0" xfId="45" applyNumberFormat="1" applyFont="1" applyBorder="1" applyAlignment="1">
      <alignment/>
    </xf>
    <xf numFmtId="220" fontId="24" fillId="0" borderId="0" xfId="45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20" fontId="24" fillId="0" borderId="10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220" fontId="24" fillId="0" borderId="11" xfId="42" applyNumberFormat="1" applyFont="1" applyFill="1" applyBorder="1" applyAlignment="1">
      <alignment horizontal="left" vertical="center"/>
    </xf>
    <xf numFmtId="198" fontId="23" fillId="0" borderId="0" xfId="42" applyFont="1" applyFill="1" applyBorder="1" applyAlignment="1">
      <alignment vertical="center"/>
    </xf>
    <xf numFmtId="217" fontId="24" fillId="0" borderId="12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1" xfId="0" applyNumberFormat="1" applyFont="1" applyFill="1" applyBorder="1" applyAlignment="1">
      <alignment horizontal="right"/>
    </xf>
    <xf numFmtId="220" fontId="24" fillId="0" borderId="12" xfId="42" applyNumberFormat="1" applyFont="1" applyFill="1" applyBorder="1" applyAlignment="1">
      <alignment horizontal="center"/>
    </xf>
    <xf numFmtId="220" fontId="24" fillId="0" borderId="13" xfId="42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59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8" fontId="24" fillId="0" borderId="0" xfId="44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20" fontId="24" fillId="0" borderId="12" xfId="42" applyNumberFormat="1" applyFont="1" applyFill="1" applyBorder="1" applyAlignment="1">
      <alignment/>
    </xf>
    <xf numFmtId="217" fontId="24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17" fontId="0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220" fontId="24" fillId="0" borderId="10" xfId="45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Alignment="1">
      <alignment/>
    </xf>
    <xf numFmtId="220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20" fontId="24" fillId="0" borderId="11" xfId="42" applyNumberFormat="1" applyFont="1" applyFill="1" applyBorder="1" applyAlignment="1">
      <alignment horizontal="center" vertical="center"/>
    </xf>
    <xf numFmtId="220" fontId="24" fillId="0" borderId="14" xfId="42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220" fontId="24" fillId="0" borderId="11" xfId="42" applyNumberFormat="1" applyFont="1" applyFill="1" applyBorder="1" applyAlignment="1">
      <alignment vertical="center"/>
    </xf>
    <xf numFmtId="220" fontId="24" fillId="0" borderId="12" xfId="42" applyNumberFormat="1" applyFont="1" applyFill="1" applyBorder="1" applyAlignment="1">
      <alignment vertical="center"/>
    </xf>
    <xf numFmtId="220" fontId="24" fillId="0" borderId="10" xfId="42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vertical="center"/>
    </xf>
    <xf numFmtId="220" fontId="24" fillId="0" borderId="10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217" fontId="24" fillId="0" borderId="14" xfId="0" applyNumberFormat="1" applyFont="1" applyFill="1" applyBorder="1" applyAlignment="1">
      <alignment horizontal="right"/>
    </xf>
    <xf numFmtId="217" fontId="24" fillId="0" borderId="14" xfId="0" applyNumberFormat="1" applyFont="1" applyFill="1" applyBorder="1" applyAlignment="1">
      <alignment/>
    </xf>
    <xf numFmtId="231" fontId="24" fillId="0" borderId="12" xfId="42" applyNumberFormat="1" applyFont="1" applyFill="1" applyBorder="1" applyAlignment="1">
      <alignment/>
    </xf>
    <xf numFmtId="231" fontId="24" fillId="0" borderId="0" xfId="0" applyNumberFormat="1" applyFont="1" applyFill="1" applyBorder="1" applyAlignment="1">
      <alignment/>
    </xf>
    <xf numFmtId="231" fontId="24" fillId="0" borderId="12" xfId="0" applyNumberFormat="1" applyFont="1" applyFill="1" applyBorder="1" applyAlignment="1">
      <alignment/>
    </xf>
    <xf numFmtId="0" fontId="24" fillId="0" borderId="0" xfId="42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220" fontId="28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217" fontId="24" fillId="0" borderId="11" xfId="0" applyNumberFormat="1" applyFont="1" applyFill="1" applyBorder="1" applyAlignment="1">
      <alignment horizontal="right" vertical="center"/>
    </xf>
    <xf numFmtId="217" fontId="24" fillId="0" borderId="10" xfId="0" applyNumberFormat="1" applyFont="1" applyFill="1" applyBorder="1" applyAlignment="1">
      <alignment horizontal="right" vertical="center"/>
    </xf>
    <xf numFmtId="217" fontId="24" fillId="0" borderId="14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217" fontId="24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220" fontId="0" fillId="0" borderId="0" xfId="42" applyNumberFormat="1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220" fontId="2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right" vertical="center"/>
    </xf>
    <xf numFmtId="217" fontId="27" fillId="0" borderId="0" xfId="0" applyNumberFormat="1" applyFont="1" applyFill="1" applyBorder="1" applyAlignment="1">
      <alignment horizontal="right" vertical="center"/>
    </xf>
    <xf numFmtId="220" fontId="27" fillId="0" borderId="0" xfId="42" applyNumberFormat="1" applyFont="1" applyFill="1" applyBorder="1" applyAlignment="1">
      <alignment horizontal="right" vertical="center"/>
    </xf>
    <xf numFmtId="220" fontId="24" fillId="0" borderId="0" xfId="45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198" fontId="23" fillId="0" borderId="0" xfId="42" applyFont="1" applyBorder="1" applyAlignment="1">
      <alignment vertical="center"/>
    </xf>
    <xf numFmtId="220" fontId="24" fillId="0" borderId="0" xfId="42" applyNumberFormat="1" applyFont="1" applyBorder="1" applyAlignment="1">
      <alignment vertical="center"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220" fontId="24" fillId="0" borderId="0" xfId="45" applyNumberFormat="1" applyFont="1" applyFill="1" applyBorder="1" applyAlignment="1">
      <alignment horizontal="center" vertical="center"/>
    </xf>
    <xf numFmtId="217" fontId="24" fillId="0" borderId="10" xfId="0" applyNumberFormat="1" applyFont="1" applyFill="1" applyBorder="1" applyAlignment="1">
      <alignment horizontal="center" vertical="center"/>
    </xf>
    <xf numFmtId="217" fontId="24" fillId="0" borderId="0" xfId="0" applyNumberFormat="1" applyFont="1" applyFill="1" applyAlignment="1">
      <alignment horizontal="center" vertical="center"/>
    </xf>
    <xf numFmtId="217" fontId="24" fillId="0" borderId="0" xfId="0" applyNumberFormat="1" applyFont="1" applyFill="1" applyBorder="1" applyAlignment="1">
      <alignment horizontal="center" vertical="center"/>
    </xf>
    <xf numFmtId="220" fontId="0" fillId="0" borderId="10" xfId="45" applyNumberFormat="1" applyFont="1" applyFill="1" applyBorder="1" applyAlignment="1">
      <alignment horizontal="center" vertical="center"/>
    </xf>
    <xf numFmtId="198" fontId="24" fillId="0" borderId="10" xfId="45" applyFont="1" applyFill="1" applyBorder="1" applyAlignment="1">
      <alignment horizontal="center" vertical="center"/>
    </xf>
    <xf numFmtId="198" fontId="24" fillId="0" borderId="0" xfId="42" applyFont="1" applyFill="1" applyBorder="1" applyAlignment="1">
      <alignment horizontal="center" vertical="center"/>
    </xf>
    <xf numFmtId="198" fontId="24" fillId="0" borderId="10" xfId="42" applyFont="1" applyFill="1" applyBorder="1" applyAlignment="1">
      <alignment horizontal="center" vertical="center"/>
    </xf>
    <xf numFmtId="217" fontId="24" fillId="0" borderId="13" xfId="0" applyNumberFormat="1" applyFont="1" applyFill="1" applyBorder="1" applyAlignment="1">
      <alignment horizontal="center" vertical="center"/>
    </xf>
    <xf numFmtId="220" fontId="24" fillId="0" borderId="13" xfId="42" applyNumberFormat="1" applyFont="1" applyFill="1" applyBorder="1" applyAlignment="1">
      <alignment horizontal="center" vertical="center"/>
    </xf>
    <xf numFmtId="220" fontId="24" fillId="0" borderId="0" xfId="45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20" fontId="31" fillId="0" borderId="10" xfId="42" applyNumberFormat="1" applyFont="1" applyFill="1" applyBorder="1" applyAlignment="1">
      <alignment horizontal="right" vertical="center"/>
    </xf>
    <xf numFmtId="217" fontId="31" fillId="0" borderId="10" xfId="0" applyNumberFormat="1" applyFont="1" applyFill="1" applyBorder="1" applyAlignment="1">
      <alignment horizontal="right" vertical="center"/>
    </xf>
    <xf numFmtId="220" fontId="31" fillId="0" borderId="10" xfId="42" applyNumberFormat="1" applyFont="1" applyFill="1" applyBorder="1" applyAlignment="1">
      <alignment vertical="center"/>
    </xf>
    <xf numFmtId="217" fontId="31" fillId="0" borderId="0" xfId="0" applyNumberFormat="1" applyFont="1" applyFill="1" applyBorder="1" applyAlignment="1">
      <alignment horizontal="right"/>
    </xf>
    <xf numFmtId="220" fontId="24" fillId="0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110" zoomScaleNormal="110" zoomScaleSheetLayoutView="110" workbookViewId="0" topLeftCell="C28">
      <selection activeCell="N3" sqref="N3"/>
    </sheetView>
  </sheetViews>
  <sheetFormatPr defaultColWidth="9.140625" defaultRowHeight="21.75" customHeight="1"/>
  <cols>
    <col min="1" max="1" width="2.8515625" style="41" customWidth="1"/>
    <col min="2" max="2" width="2.28125" style="41" customWidth="1"/>
    <col min="3" max="3" width="5.00390625" style="39" customWidth="1"/>
    <col min="4" max="4" width="3.8515625" style="39" customWidth="1"/>
    <col min="5" max="5" width="33.28125" style="39" customWidth="1"/>
    <col min="6" max="6" width="7.57421875" style="134" customWidth="1"/>
    <col min="7" max="7" width="1.28515625" style="41" customWidth="1"/>
    <col min="8" max="8" width="14.7109375" style="33" customWidth="1"/>
    <col min="9" max="9" width="1.28515625" style="41" customWidth="1"/>
    <col min="10" max="10" width="14.7109375" style="33" customWidth="1"/>
    <col min="11" max="11" width="1.28515625" style="33" customWidth="1"/>
    <col min="12" max="12" width="14.7109375" style="33" customWidth="1"/>
    <col min="13" max="13" width="1.28515625" style="41" customWidth="1"/>
    <col min="14" max="14" width="14.7109375" style="33" customWidth="1"/>
    <col min="15" max="15" width="1.28515625" style="33" customWidth="1"/>
    <col min="16" max="16" width="14.7109375" style="33" customWidth="1"/>
    <col min="17" max="17" width="1.28515625" style="33" customWidth="1"/>
    <col min="18" max="18" width="14.7109375" style="33" customWidth="1"/>
    <col min="19" max="16384" width="9.140625" style="41" customWidth="1"/>
  </cols>
  <sheetData>
    <row r="1" spans="1:18" s="26" customFormat="1" ht="22.5" customHeight="1">
      <c r="A1" s="56" t="s">
        <v>0</v>
      </c>
      <c r="B1" s="56"/>
      <c r="C1" s="56"/>
      <c r="D1" s="56"/>
      <c r="E1" s="56"/>
      <c r="F1" s="133"/>
      <c r="G1" s="56"/>
      <c r="H1" s="24"/>
      <c r="I1" s="56"/>
      <c r="J1" s="24"/>
      <c r="K1" s="24"/>
      <c r="L1" s="24"/>
      <c r="M1" s="56"/>
      <c r="N1" s="24"/>
      <c r="O1" s="25"/>
      <c r="P1" s="25"/>
      <c r="Q1" s="25"/>
      <c r="R1" s="25"/>
    </row>
    <row r="2" spans="1:18" s="26" customFormat="1" ht="22.5" customHeight="1">
      <c r="A2" s="56" t="s">
        <v>65</v>
      </c>
      <c r="B2" s="56"/>
      <c r="C2" s="56"/>
      <c r="D2" s="56"/>
      <c r="E2" s="56"/>
      <c r="F2" s="133"/>
      <c r="G2" s="56"/>
      <c r="H2" s="24"/>
      <c r="I2" s="56"/>
      <c r="J2" s="24"/>
      <c r="K2" s="24"/>
      <c r="L2" s="24"/>
      <c r="M2" s="56"/>
      <c r="N2" s="24"/>
      <c r="O2" s="25"/>
      <c r="P2" s="25"/>
      <c r="Q2" s="25"/>
      <c r="R2" s="25"/>
    </row>
    <row r="3" spans="1:18" s="26" customFormat="1" ht="22.5" customHeight="1">
      <c r="A3" s="56" t="s">
        <v>130</v>
      </c>
      <c r="B3" s="56"/>
      <c r="C3" s="56"/>
      <c r="D3" s="56"/>
      <c r="E3" s="56"/>
      <c r="F3" s="133"/>
      <c r="G3" s="56"/>
      <c r="H3" s="24"/>
      <c r="I3" s="56"/>
      <c r="J3" s="24"/>
      <c r="K3" s="24"/>
      <c r="L3" s="24"/>
      <c r="M3" s="56"/>
      <c r="N3" s="24"/>
      <c r="O3" s="25"/>
      <c r="P3" s="25"/>
      <c r="Q3" s="108"/>
      <c r="R3" s="108"/>
    </row>
    <row r="4" spans="3:5" ht="22.5" customHeight="1">
      <c r="C4" s="57"/>
      <c r="D4" s="57"/>
      <c r="E4" s="57"/>
    </row>
    <row r="5" spans="1:14" ht="6" customHeight="1">
      <c r="A5" s="57"/>
      <c r="B5" s="57"/>
      <c r="C5" s="57"/>
      <c r="D5" s="57"/>
      <c r="E5" s="57"/>
      <c r="F5" s="135"/>
      <c r="G5" s="57"/>
      <c r="H5" s="32"/>
      <c r="I5" s="57"/>
      <c r="J5" s="32"/>
      <c r="K5" s="32"/>
      <c r="L5" s="32"/>
      <c r="M5" s="57"/>
      <c r="N5" s="32"/>
    </row>
    <row r="6" spans="6:18" ht="21.75" customHeight="1">
      <c r="F6" s="136"/>
      <c r="G6" s="42"/>
      <c r="H6" s="186" t="s">
        <v>160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3:18" ht="21.75" customHeight="1">
      <c r="C7" s="58"/>
      <c r="D7" s="58"/>
      <c r="E7" s="58"/>
      <c r="F7" s="136"/>
      <c r="G7" s="42"/>
      <c r="H7" s="186" t="s">
        <v>1</v>
      </c>
      <c r="I7" s="186"/>
      <c r="J7" s="186"/>
      <c r="K7" s="186"/>
      <c r="L7" s="186"/>
      <c r="M7" s="43"/>
      <c r="N7" s="187" t="s">
        <v>93</v>
      </c>
      <c r="O7" s="187"/>
      <c r="P7" s="187"/>
      <c r="Q7" s="187"/>
      <c r="R7" s="187"/>
    </row>
    <row r="8" spans="3:18" ht="21.75" customHeight="1">
      <c r="C8" s="58"/>
      <c r="D8" s="58"/>
      <c r="E8" s="58"/>
      <c r="F8" s="136"/>
      <c r="G8" s="42"/>
      <c r="H8" s="28" t="s">
        <v>131</v>
      </c>
      <c r="I8" s="42"/>
      <c r="J8" s="28" t="s">
        <v>79</v>
      </c>
      <c r="K8" s="126"/>
      <c r="L8" s="28" t="s">
        <v>96</v>
      </c>
      <c r="M8" s="43"/>
      <c r="N8" s="28" t="s">
        <v>131</v>
      </c>
      <c r="O8" s="31"/>
      <c r="P8" s="28" t="s">
        <v>79</v>
      </c>
      <c r="R8" s="28" t="s">
        <v>96</v>
      </c>
    </row>
    <row r="9" spans="3:18" ht="21.75" customHeight="1">
      <c r="C9" s="58"/>
      <c r="D9" s="58"/>
      <c r="E9" s="58"/>
      <c r="F9" s="137" t="s">
        <v>2</v>
      </c>
      <c r="G9" s="42"/>
      <c r="H9" s="29"/>
      <c r="I9" s="42"/>
      <c r="J9" s="29" t="s">
        <v>94</v>
      </c>
      <c r="K9" s="126"/>
      <c r="L9" s="29" t="s">
        <v>94</v>
      </c>
      <c r="M9" s="43"/>
      <c r="N9" s="29"/>
      <c r="O9" s="31"/>
      <c r="P9" s="29" t="s">
        <v>94</v>
      </c>
      <c r="R9" s="29" t="s">
        <v>94</v>
      </c>
    </row>
    <row r="10" spans="1:14" ht="22.5" customHeight="1">
      <c r="A10" s="57" t="s">
        <v>82</v>
      </c>
      <c r="B10" s="57"/>
      <c r="C10" s="57"/>
      <c r="D10" s="57"/>
      <c r="E10" s="57"/>
      <c r="F10" s="135"/>
      <c r="G10" s="57"/>
      <c r="H10" s="32"/>
      <c r="I10" s="57"/>
      <c r="J10" s="32"/>
      <c r="K10" s="32"/>
      <c r="L10" s="32"/>
      <c r="M10" s="57"/>
      <c r="N10" s="32"/>
    </row>
    <row r="11" spans="1:16" ht="21.75" customHeight="1">
      <c r="A11" s="58" t="s">
        <v>6</v>
      </c>
      <c r="F11" s="138"/>
      <c r="G11" s="44"/>
      <c r="H11" s="53"/>
      <c r="I11" s="44"/>
      <c r="J11" s="53"/>
      <c r="K11" s="36"/>
      <c r="L11" s="36"/>
      <c r="M11" s="45"/>
      <c r="N11" s="36"/>
      <c r="O11" s="36"/>
      <c r="P11" s="36"/>
    </row>
    <row r="12" spans="1:18" ht="21.75" customHeight="1">
      <c r="A12" s="39" t="s">
        <v>7</v>
      </c>
      <c r="F12" s="130">
        <v>6</v>
      </c>
      <c r="H12" s="34">
        <v>151263078</v>
      </c>
      <c r="J12" s="34">
        <v>41619128</v>
      </c>
      <c r="K12" s="36"/>
      <c r="L12" s="36">
        <v>59873780</v>
      </c>
      <c r="M12" s="45"/>
      <c r="N12" s="34">
        <v>91896297</v>
      </c>
      <c r="O12" s="36"/>
      <c r="P12" s="34">
        <v>27831688</v>
      </c>
      <c r="R12" s="34">
        <v>48187524</v>
      </c>
    </row>
    <row r="13" spans="1:18" ht="21.75" customHeight="1">
      <c r="A13" s="39" t="s">
        <v>80</v>
      </c>
      <c r="F13" s="136">
        <v>7</v>
      </c>
      <c r="G13" s="42"/>
      <c r="H13" s="34">
        <v>54900981</v>
      </c>
      <c r="J13" s="34">
        <v>50114212</v>
      </c>
      <c r="K13" s="36"/>
      <c r="L13" s="36">
        <v>53165383</v>
      </c>
      <c r="M13" s="45"/>
      <c r="N13" s="34">
        <v>53232458</v>
      </c>
      <c r="O13" s="36"/>
      <c r="P13" s="34">
        <v>49680745</v>
      </c>
      <c r="R13" s="34">
        <v>52038183</v>
      </c>
    </row>
    <row r="14" spans="1:18" ht="21.75" customHeight="1">
      <c r="A14" s="39" t="s">
        <v>26</v>
      </c>
      <c r="F14" s="130">
        <v>8</v>
      </c>
      <c r="G14" s="42"/>
      <c r="H14" s="38">
        <v>291417612</v>
      </c>
      <c r="J14" s="38">
        <v>411113244</v>
      </c>
      <c r="K14" s="36"/>
      <c r="L14" s="36">
        <v>449594590</v>
      </c>
      <c r="M14" s="45"/>
      <c r="N14" s="38">
        <v>249431037</v>
      </c>
      <c r="O14" s="36"/>
      <c r="P14" s="34">
        <v>334733577</v>
      </c>
      <c r="R14" s="34">
        <v>356696590</v>
      </c>
    </row>
    <row r="15" spans="1:18" ht="21.75" customHeight="1">
      <c r="A15" s="39" t="s">
        <v>8</v>
      </c>
      <c r="H15" s="34">
        <v>3264589</v>
      </c>
      <c r="J15" s="34">
        <v>3231758</v>
      </c>
      <c r="K15" s="36"/>
      <c r="L15" s="36">
        <v>3306656</v>
      </c>
      <c r="M15" s="45"/>
      <c r="N15" s="34">
        <v>3264589</v>
      </c>
      <c r="O15" s="36"/>
      <c r="P15" s="37">
        <v>3231758</v>
      </c>
      <c r="R15" s="34">
        <v>3306657</v>
      </c>
    </row>
    <row r="16" spans="1:18" ht="21.75" customHeight="1">
      <c r="A16" s="58" t="s">
        <v>9</v>
      </c>
      <c r="B16" s="58"/>
      <c r="C16" s="58"/>
      <c r="E16" s="58"/>
      <c r="F16" s="138"/>
      <c r="G16" s="44"/>
      <c r="H16" s="47">
        <f>SUM(H12:H15)</f>
        <v>500846260</v>
      </c>
      <c r="I16" s="44"/>
      <c r="J16" s="47">
        <f>SUM(J12:J15)</f>
        <v>506078342</v>
      </c>
      <c r="K16" s="36"/>
      <c r="L16" s="127">
        <f>SUM(L12:L15)</f>
        <v>565940409</v>
      </c>
      <c r="M16" s="45"/>
      <c r="N16" s="47">
        <f>SUM(N12:N15)</f>
        <v>397824381</v>
      </c>
      <c r="O16" s="36"/>
      <c r="P16" s="47">
        <f>SUM(P12:P15)</f>
        <v>415477768</v>
      </c>
      <c r="R16" s="109">
        <f>SUM(R12:R15)</f>
        <v>460228954</v>
      </c>
    </row>
    <row r="17" spans="3:18" ht="21.75" customHeight="1">
      <c r="C17" s="58"/>
      <c r="D17" s="58"/>
      <c r="E17" s="58"/>
      <c r="F17" s="138"/>
      <c r="G17" s="44"/>
      <c r="H17" s="36"/>
      <c r="I17" s="44"/>
      <c r="J17" s="36"/>
      <c r="K17" s="36"/>
      <c r="L17" s="36"/>
      <c r="M17" s="45"/>
      <c r="N17" s="36"/>
      <c r="O17" s="36"/>
      <c r="P17" s="36"/>
      <c r="R17" s="34"/>
    </row>
    <row r="18" spans="1:18" ht="21.75" customHeight="1">
      <c r="A18" s="58" t="s">
        <v>10</v>
      </c>
      <c r="F18" s="138"/>
      <c r="G18" s="44"/>
      <c r="H18" s="53"/>
      <c r="I18" s="44"/>
      <c r="J18" s="53"/>
      <c r="K18" s="36"/>
      <c r="L18" s="36"/>
      <c r="M18" s="45"/>
      <c r="N18" s="36"/>
      <c r="O18" s="36"/>
      <c r="P18" s="36"/>
      <c r="R18" s="34"/>
    </row>
    <row r="19" spans="1:18" ht="21.75" customHeight="1">
      <c r="A19" s="41" t="s">
        <v>29</v>
      </c>
      <c r="F19" s="136"/>
      <c r="G19" s="44"/>
      <c r="H19" s="34">
        <v>755733</v>
      </c>
      <c r="I19" s="44"/>
      <c r="J19" s="34">
        <v>904735</v>
      </c>
      <c r="K19" s="36"/>
      <c r="L19" s="34">
        <v>904735</v>
      </c>
      <c r="M19" s="45"/>
      <c r="N19" s="34">
        <v>755733</v>
      </c>
      <c r="O19" s="36"/>
      <c r="P19" s="34">
        <v>904735</v>
      </c>
      <c r="R19" s="34">
        <v>904735</v>
      </c>
    </row>
    <row r="20" spans="1:18" ht="21.75" customHeight="1">
      <c r="A20" s="30" t="s">
        <v>129</v>
      </c>
      <c r="B20" s="33"/>
      <c r="C20" s="30"/>
      <c r="D20" s="30"/>
      <c r="E20" s="30"/>
      <c r="F20" s="130">
        <v>9</v>
      </c>
      <c r="G20" s="42"/>
      <c r="H20" s="36">
        <v>38470680</v>
      </c>
      <c r="J20" s="36">
        <v>27935826</v>
      </c>
      <c r="K20" s="36"/>
      <c r="L20" s="185">
        <v>30262000</v>
      </c>
      <c r="M20" s="45"/>
      <c r="N20" s="36">
        <v>38470680</v>
      </c>
      <c r="O20" s="36"/>
      <c r="P20" s="34">
        <v>27935826</v>
      </c>
      <c r="R20" s="34">
        <v>30262000</v>
      </c>
    </row>
    <row r="21" spans="1:18" ht="21.75" customHeight="1">
      <c r="A21" s="33" t="s">
        <v>113</v>
      </c>
      <c r="F21" s="130">
        <v>10</v>
      </c>
      <c r="G21" s="44"/>
      <c r="H21" s="38" t="s">
        <v>46</v>
      </c>
      <c r="I21" s="44"/>
      <c r="J21" s="38" t="s">
        <v>46</v>
      </c>
      <c r="K21" s="36"/>
      <c r="L21" s="38" t="s">
        <v>46</v>
      </c>
      <c r="M21" s="45"/>
      <c r="N21" s="38">
        <v>295102890</v>
      </c>
      <c r="O21" s="36"/>
      <c r="P21" s="34">
        <v>325102889</v>
      </c>
      <c r="R21" s="34">
        <v>325102889</v>
      </c>
    </row>
    <row r="22" spans="1:18" ht="21.75" customHeight="1">
      <c r="A22" s="5" t="s">
        <v>76</v>
      </c>
      <c r="F22" s="130"/>
      <c r="G22" s="44"/>
      <c r="H22" s="38" t="s">
        <v>46</v>
      </c>
      <c r="I22" s="44"/>
      <c r="J22" s="38" t="s">
        <v>46</v>
      </c>
      <c r="K22" s="36"/>
      <c r="L22" s="38" t="s">
        <v>46</v>
      </c>
      <c r="M22" s="45"/>
      <c r="N22" s="38" t="s">
        <v>46</v>
      </c>
      <c r="O22" s="36"/>
      <c r="P22" s="174" t="s">
        <v>46</v>
      </c>
      <c r="R22" s="38">
        <v>7374524</v>
      </c>
    </row>
    <row r="23" spans="1:18" ht="21.75" customHeight="1">
      <c r="A23" s="33" t="s">
        <v>161</v>
      </c>
      <c r="F23" s="130">
        <v>11</v>
      </c>
      <c r="G23" s="44"/>
      <c r="H23" s="38" t="s">
        <v>46</v>
      </c>
      <c r="I23" s="44"/>
      <c r="J23" s="38">
        <v>27147495</v>
      </c>
      <c r="K23" s="36"/>
      <c r="L23" s="36">
        <v>37679774</v>
      </c>
      <c r="M23" s="45"/>
      <c r="N23" s="38" t="s">
        <v>46</v>
      </c>
      <c r="O23" s="36"/>
      <c r="P23" s="174" t="s">
        <v>46</v>
      </c>
      <c r="R23" s="38" t="s">
        <v>46</v>
      </c>
    </row>
    <row r="24" spans="1:18" ht="21.75" customHeight="1">
      <c r="A24" s="41" t="s">
        <v>81</v>
      </c>
      <c r="F24" s="130">
        <v>12</v>
      </c>
      <c r="G24" s="44"/>
      <c r="H24" s="34">
        <v>446704821</v>
      </c>
      <c r="I24" s="44"/>
      <c r="J24" s="34">
        <v>351358751</v>
      </c>
      <c r="K24" s="36"/>
      <c r="L24" s="36">
        <v>230877324</v>
      </c>
      <c r="M24" s="45"/>
      <c r="N24" s="38">
        <v>276182347</v>
      </c>
      <c r="O24" s="36"/>
      <c r="P24" s="34">
        <v>179701427</v>
      </c>
      <c r="R24" s="34">
        <v>68910000</v>
      </c>
    </row>
    <row r="25" spans="1:18" ht="21.75" customHeight="1">
      <c r="A25" s="41" t="s">
        <v>154</v>
      </c>
      <c r="F25" s="130">
        <v>13</v>
      </c>
      <c r="G25" s="44"/>
      <c r="H25" s="34">
        <v>10155001</v>
      </c>
      <c r="I25" s="164"/>
      <c r="J25" s="174" t="s">
        <v>46</v>
      </c>
      <c r="K25" s="51"/>
      <c r="L25" s="174" t="s">
        <v>46</v>
      </c>
      <c r="M25" s="45"/>
      <c r="N25" s="174" t="s">
        <v>46</v>
      </c>
      <c r="O25" s="36"/>
      <c r="P25" s="174" t="s">
        <v>46</v>
      </c>
      <c r="R25" s="174" t="s">
        <v>46</v>
      </c>
    </row>
    <row r="26" spans="1:18" ht="21.75" customHeight="1">
      <c r="A26" s="39" t="s">
        <v>89</v>
      </c>
      <c r="F26" s="130">
        <v>14</v>
      </c>
      <c r="G26" s="42"/>
      <c r="H26" s="38">
        <v>160429661</v>
      </c>
      <c r="J26" s="38">
        <v>163004409</v>
      </c>
      <c r="K26" s="36"/>
      <c r="L26" s="36">
        <v>183450221</v>
      </c>
      <c r="M26" s="45"/>
      <c r="N26" s="36">
        <v>159594145</v>
      </c>
      <c r="O26" s="36"/>
      <c r="P26" s="34">
        <v>161686920</v>
      </c>
      <c r="R26" s="34">
        <v>149363322</v>
      </c>
    </row>
    <row r="27" spans="1:18" ht="21.75" customHeight="1">
      <c r="A27" s="39" t="s">
        <v>90</v>
      </c>
      <c r="F27" s="130">
        <v>15</v>
      </c>
      <c r="G27" s="42"/>
      <c r="H27" s="38">
        <v>17</v>
      </c>
      <c r="J27" s="38">
        <v>4430</v>
      </c>
      <c r="K27" s="36"/>
      <c r="L27" s="36">
        <v>61141</v>
      </c>
      <c r="M27" s="45"/>
      <c r="N27" s="36">
        <v>17</v>
      </c>
      <c r="O27" s="36"/>
      <c r="P27" s="34">
        <v>4430</v>
      </c>
      <c r="R27" s="34">
        <v>61141</v>
      </c>
    </row>
    <row r="28" spans="1:18" ht="21.75" customHeight="1">
      <c r="A28" s="39" t="s">
        <v>97</v>
      </c>
      <c r="F28" s="130" t="s">
        <v>172</v>
      </c>
      <c r="G28" s="42"/>
      <c r="H28" s="38">
        <v>2472769</v>
      </c>
      <c r="J28" s="38">
        <v>2979734</v>
      </c>
      <c r="K28" s="36"/>
      <c r="L28" s="36">
        <v>3822511</v>
      </c>
      <c r="M28" s="45"/>
      <c r="N28" s="36">
        <v>1656754</v>
      </c>
      <c r="O28" s="36"/>
      <c r="P28" s="34">
        <v>1694937</v>
      </c>
      <c r="R28" s="34">
        <v>2329420</v>
      </c>
    </row>
    <row r="29" spans="1:18" ht="21.75" customHeight="1">
      <c r="A29" s="39" t="s">
        <v>11</v>
      </c>
      <c r="F29" s="130">
        <v>16</v>
      </c>
      <c r="H29" s="34">
        <v>4118289</v>
      </c>
      <c r="J29" s="34">
        <v>56184544</v>
      </c>
      <c r="K29" s="36"/>
      <c r="L29" s="36">
        <v>84394759</v>
      </c>
      <c r="M29" s="45"/>
      <c r="N29" s="36">
        <v>2923130</v>
      </c>
      <c r="O29" s="36"/>
      <c r="P29" s="34">
        <v>54597507</v>
      </c>
      <c r="R29" s="34">
        <v>83454233</v>
      </c>
    </row>
    <row r="30" spans="1:18" ht="21.75" customHeight="1">
      <c r="A30" s="58" t="s">
        <v>12</v>
      </c>
      <c r="C30" s="58"/>
      <c r="F30" s="138"/>
      <c r="G30" s="44"/>
      <c r="H30" s="60">
        <f>SUM(H19:H29)</f>
        <v>663106971</v>
      </c>
      <c r="I30" s="44"/>
      <c r="J30" s="60">
        <f>SUM(J19:J29)</f>
        <v>629519924</v>
      </c>
      <c r="K30" s="36"/>
      <c r="L30" s="127">
        <f>SUM(L19:L29)</f>
        <v>571452465</v>
      </c>
      <c r="M30" s="45"/>
      <c r="N30" s="47">
        <f>SUM(N19:N29)</f>
        <v>774685696</v>
      </c>
      <c r="O30" s="36"/>
      <c r="P30" s="47">
        <f>SUM(P19:P29)</f>
        <v>751628671</v>
      </c>
      <c r="R30" s="109">
        <f>SUM(R19:R29)</f>
        <v>667762264</v>
      </c>
    </row>
    <row r="31" spans="3:16" ht="21.75" customHeight="1">
      <c r="C31" s="58"/>
      <c r="D31" s="58"/>
      <c r="E31" s="58"/>
      <c r="F31" s="138"/>
      <c r="G31" s="44"/>
      <c r="H31" s="61"/>
      <c r="I31" s="44"/>
      <c r="J31" s="61"/>
      <c r="K31" s="36"/>
      <c r="L31" s="36"/>
      <c r="M31" s="45"/>
      <c r="N31" s="37"/>
      <c r="O31" s="36"/>
      <c r="P31" s="37"/>
    </row>
    <row r="32" spans="1:18" ht="21.75" customHeight="1" thickBot="1">
      <c r="A32" s="44" t="s">
        <v>13</v>
      </c>
      <c r="D32" s="58"/>
      <c r="F32" s="138"/>
      <c r="G32" s="44"/>
      <c r="H32" s="40">
        <f>+H30+H16</f>
        <v>1163953231</v>
      </c>
      <c r="I32" s="44"/>
      <c r="J32" s="40">
        <f>+J30+J16</f>
        <v>1135598266</v>
      </c>
      <c r="K32" s="36"/>
      <c r="L32" s="62">
        <f>L16+L30</f>
        <v>1137392874</v>
      </c>
      <c r="M32" s="45"/>
      <c r="N32" s="40">
        <f>+N30+N16</f>
        <v>1172510077</v>
      </c>
      <c r="O32" s="36"/>
      <c r="P32" s="40">
        <f>+P30+P16</f>
        <v>1167106439</v>
      </c>
      <c r="R32" s="110">
        <f>R16+R30</f>
        <v>1127991218</v>
      </c>
    </row>
    <row r="33" spans="1:18" ht="21.75" customHeight="1" thickTop="1">
      <c r="A33" s="44"/>
      <c r="D33" s="58"/>
      <c r="F33" s="138"/>
      <c r="G33" s="44"/>
      <c r="H33" s="37"/>
      <c r="I33" s="44"/>
      <c r="J33" s="37"/>
      <c r="K33" s="36"/>
      <c r="L33" s="36"/>
      <c r="M33" s="45"/>
      <c r="N33" s="37"/>
      <c r="O33" s="36"/>
      <c r="P33" s="37"/>
      <c r="R33" s="34"/>
    </row>
    <row r="34" spans="1:18" s="26" customFormat="1" ht="22.5" customHeight="1">
      <c r="A34" s="56" t="s">
        <v>0</v>
      </c>
      <c r="B34" s="56"/>
      <c r="C34" s="56"/>
      <c r="D34" s="56"/>
      <c r="E34" s="56"/>
      <c r="F34" s="133"/>
      <c r="G34" s="56"/>
      <c r="H34" s="24"/>
      <c r="I34" s="56"/>
      <c r="J34" s="24"/>
      <c r="K34" s="24"/>
      <c r="L34" s="24"/>
      <c r="M34" s="56"/>
      <c r="N34" s="24"/>
      <c r="O34" s="25"/>
      <c r="P34" s="25"/>
      <c r="Q34" s="25"/>
      <c r="R34" s="25"/>
    </row>
    <row r="35" spans="1:18" s="26" customFormat="1" ht="22.5" customHeight="1">
      <c r="A35" s="56" t="s">
        <v>65</v>
      </c>
      <c r="B35" s="56"/>
      <c r="C35" s="56"/>
      <c r="D35" s="56"/>
      <c r="E35" s="56"/>
      <c r="F35" s="133"/>
      <c r="G35" s="56"/>
      <c r="H35" s="24"/>
      <c r="I35" s="56"/>
      <c r="J35" s="24"/>
      <c r="K35" s="24"/>
      <c r="L35" s="24"/>
      <c r="M35" s="56"/>
      <c r="N35" s="24"/>
      <c r="O35" s="25"/>
      <c r="P35" s="25"/>
      <c r="Q35" s="25"/>
      <c r="R35" s="25"/>
    </row>
    <row r="36" spans="1:18" s="26" customFormat="1" ht="22.5" customHeight="1">
      <c r="A36" s="56" t="str">
        <f>A3</f>
        <v>ณ วันที่ 31 ธันวาคม 2556</v>
      </c>
      <c r="B36" s="56"/>
      <c r="C36" s="56"/>
      <c r="D36" s="56"/>
      <c r="E36" s="56"/>
      <c r="F36" s="133"/>
      <c r="G36" s="56"/>
      <c r="H36" s="24"/>
      <c r="I36" s="56"/>
      <c r="J36" s="24"/>
      <c r="K36" s="24"/>
      <c r="L36" s="24"/>
      <c r="M36" s="56"/>
      <c r="N36" s="24"/>
      <c r="O36" s="25"/>
      <c r="P36" s="25"/>
      <c r="Q36" s="25"/>
      <c r="R36" s="25"/>
    </row>
    <row r="37" spans="3:5" ht="22.5" customHeight="1">
      <c r="C37" s="57"/>
      <c r="D37" s="57"/>
      <c r="E37" s="57"/>
    </row>
    <row r="38" spans="3:5" ht="20.25" customHeight="1">
      <c r="C38" s="58"/>
      <c r="D38" s="58"/>
      <c r="E38" s="58"/>
    </row>
    <row r="39" spans="6:18" ht="20.25" customHeight="1">
      <c r="F39" s="136"/>
      <c r="G39" s="42"/>
      <c r="H39" s="186" t="s">
        <v>160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</row>
    <row r="40" spans="6:18" ht="20.25" customHeight="1">
      <c r="F40" s="136"/>
      <c r="G40" s="42"/>
      <c r="H40" s="186" t="s">
        <v>1</v>
      </c>
      <c r="I40" s="186"/>
      <c r="J40" s="186"/>
      <c r="K40" s="186"/>
      <c r="L40" s="186"/>
      <c r="M40" s="43"/>
      <c r="N40" s="187" t="s">
        <v>93</v>
      </c>
      <c r="O40" s="187"/>
      <c r="P40" s="187"/>
      <c r="Q40" s="187"/>
      <c r="R40" s="187"/>
    </row>
    <row r="41" spans="6:18" ht="20.25" customHeight="1">
      <c r="F41" s="136"/>
      <c r="G41" s="42"/>
      <c r="H41" s="28" t="s">
        <v>131</v>
      </c>
      <c r="I41" s="42"/>
      <c r="J41" s="28" t="s">
        <v>79</v>
      </c>
      <c r="K41" s="126"/>
      <c r="L41" s="28" t="s">
        <v>96</v>
      </c>
      <c r="M41" s="43"/>
      <c r="N41" s="28" t="s">
        <v>131</v>
      </c>
      <c r="O41" s="31"/>
      <c r="P41" s="28" t="s">
        <v>79</v>
      </c>
      <c r="R41" s="28" t="s">
        <v>96</v>
      </c>
    </row>
    <row r="42" spans="3:18" ht="20.25" customHeight="1">
      <c r="C42" s="58"/>
      <c r="D42" s="58"/>
      <c r="E42" s="58"/>
      <c r="F42" s="137" t="s">
        <v>2</v>
      </c>
      <c r="G42" s="42"/>
      <c r="H42" s="29"/>
      <c r="I42" s="42"/>
      <c r="J42" s="29" t="s">
        <v>94</v>
      </c>
      <c r="K42" s="126"/>
      <c r="L42" s="29" t="s">
        <v>94</v>
      </c>
      <c r="M42" s="43"/>
      <c r="N42" s="29"/>
      <c r="O42" s="31"/>
      <c r="P42" s="29" t="s">
        <v>94</v>
      </c>
      <c r="R42" s="29" t="s">
        <v>94</v>
      </c>
    </row>
    <row r="43" spans="1:14" ht="22.5" customHeight="1">
      <c r="A43" s="57" t="s">
        <v>14</v>
      </c>
      <c r="B43" s="57"/>
      <c r="C43" s="57"/>
      <c r="D43" s="57"/>
      <c r="E43" s="57"/>
      <c r="F43" s="135"/>
      <c r="G43" s="57"/>
      <c r="H43" s="32"/>
      <c r="I43" s="57"/>
      <c r="J43" s="32"/>
      <c r="K43" s="32"/>
      <c r="L43" s="32"/>
      <c r="M43" s="57"/>
      <c r="N43" s="32"/>
    </row>
    <row r="44" spans="1:16" ht="20.25" customHeight="1">
      <c r="A44" s="58" t="s">
        <v>15</v>
      </c>
      <c r="D44" s="58"/>
      <c r="F44" s="138"/>
      <c r="G44" s="44"/>
      <c r="H44" s="53"/>
      <c r="I44" s="44"/>
      <c r="J44" s="53"/>
      <c r="P44" s="31"/>
    </row>
    <row r="45" spans="1:18" ht="20.25" customHeight="1">
      <c r="A45" s="39" t="s">
        <v>84</v>
      </c>
      <c r="B45" s="39"/>
      <c r="E45" s="41"/>
      <c r="G45" s="42"/>
      <c r="H45" s="36">
        <v>36760736</v>
      </c>
      <c r="J45" s="36">
        <v>43003925</v>
      </c>
      <c r="K45" s="36"/>
      <c r="L45" s="36">
        <v>38537775</v>
      </c>
      <c r="M45" s="45"/>
      <c r="N45" s="34">
        <v>34349779</v>
      </c>
      <c r="O45" s="36"/>
      <c r="P45" s="34">
        <v>41336517</v>
      </c>
      <c r="R45" s="34">
        <v>36406225</v>
      </c>
    </row>
    <row r="46" spans="1:18" ht="20.25" customHeight="1">
      <c r="A46" s="39" t="s">
        <v>83</v>
      </c>
      <c r="E46" s="59"/>
      <c r="F46" s="130">
        <v>5</v>
      </c>
      <c r="H46" s="34">
        <v>466331</v>
      </c>
      <c r="I46" s="165"/>
      <c r="J46" s="34">
        <v>404326</v>
      </c>
      <c r="K46" s="37"/>
      <c r="L46" s="37">
        <v>385483</v>
      </c>
      <c r="M46" s="45"/>
      <c r="N46" s="34">
        <v>720791</v>
      </c>
      <c r="O46" s="36"/>
      <c r="P46" s="34">
        <v>404326</v>
      </c>
      <c r="R46" s="34">
        <v>385483</v>
      </c>
    </row>
    <row r="47" spans="1:18" ht="20.25" customHeight="1">
      <c r="A47" s="39" t="s">
        <v>162</v>
      </c>
      <c r="B47" s="39"/>
      <c r="E47" s="41"/>
      <c r="F47" s="130">
        <v>5</v>
      </c>
      <c r="G47" s="42"/>
      <c r="H47" s="38" t="s">
        <v>46</v>
      </c>
      <c r="I47" s="165"/>
      <c r="J47" s="38" t="s">
        <v>46</v>
      </c>
      <c r="K47" s="37"/>
      <c r="L47" s="38" t="s">
        <v>46</v>
      </c>
      <c r="M47" s="45"/>
      <c r="N47" s="38" t="s">
        <v>46</v>
      </c>
      <c r="O47" s="36"/>
      <c r="P47" s="34">
        <v>22762942</v>
      </c>
      <c r="R47" s="38" t="s">
        <v>46</v>
      </c>
    </row>
    <row r="48" spans="1:18" ht="20.25" customHeight="1">
      <c r="A48" s="39" t="s">
        <v>39</v>
      </c>
      <c r="E48" s="59"/>
      <c r="F48" s="130">
        <v>17</v>
      </c>
      <c r="G48" s="42"/>
      <c r="H48" s="38" t="s">
        <v>46</v>
      </c>
      <c r="I48" s="165"/>
      <c r="J48" s="37">
        <v>1128586</v>
      </c>
      <c r="K48" s="37"/>
      <c r="L48" s="37">
        <v>20288548</v>
      </c>
      <c r="M48" s="45"/>
      <c r="N48" s="38" t="s">
        <v>46</v>
      </c>
      <c r="O48" s="36"/>
      <c r="P48" s="38" t="s">
        <v>46</v>
      </c>
      <c r="R48" s="38" t="s">
        <v>46</v>
      </c>
    </row>
    <row r="49" spans="1:18" ht="20.25" customHeight="1">
      <c r="A49" s="39" t="s">
        <v>77</v>
      </c>
      <c r="B49" s="39"/>
      <c r="E49" s="41"/>
      <c r="G49" s="42"/>
      <c r="H49" s="38">
        <v>549547</v>
      </c>
      <c r="I49" s="34"/>
      <c r="J49" s="37">
        <v>476787</v>
      </c>
      <c r="K49" s="37"/>
      <c r="L49" s="38" t="s">
        <v>46</v>
      </c>
      <c r="M49" s="36"/>
      <c r="N49" s="34">
        <v>549547</v>
      </c>
      <c r="O49" s="36"/>
      <c r="P49" s="34">
        <v>476787</v>
      </c>
      <c r="R49" s="38" t="s">
        <v>46</v>
      </c>
    </row>
    <row r="50" spans="1:18" ht="20.25" customHeight="1">
      <c r="A50" s="58" t="s">
        <v>16</v>
      </c>
      <c r="D50" s="41"/>
      <c r="E50" s="58"/>
      <c r="F50" s="136"/>
      <c r="G50" s="42"/>
      <c r="H50" s="47">
        <f>SUM(H45:H49)</f>
        <v>37776614</v>
      </c>
      <c r="J50" s="47">
        <f>SUM(J45:J49)</f>
        <v>45013624</v>
      </c>
      <c r="K50" s="36"/>
      <c r="L50" s="47">
        <f>SUM(L45:L49)</f>
        <v>59211806</v>
      </c>
      <c r="M50" s="45"/>
      <c r="N50" s="47">
        <f>SUM(N45:N49)</f>
        <v>35620117</v>
      </c>
      <c r="O50" s="36"/>
      <c r="P50" s="47">
        <f>SUM(P45:P49)</f>
        <v>64980572</v>
      </c>
      <c r="R50" s="47">
        <f>SUM(R45:R49)</f>
        <v>36791708</v>
      </c>
    </row>
    <row r="51" spans="3:16" ht="15" customHeight="1">
      <c r="C51" s="58"/>
      <c r="D51" s="58"/>
      <c r="E51" s="58"/>
      <c r="F51" s="138"/>
      <c r="G51" s="44"/>
      <c r="H51" s="36"/>
      <c r="I51" s="44"/>
      <c r="J51" s="36"/>
      <c r="K51" s="36"/>
      <c r="L51" s="36"/>
      <c r="M51" s="45"/>
      <c r="N51" s="36"/>
      <c r="O51" s="36"/>
      <c r="P51" s="36"/>
    </row>
    <row r="52" spans="1:16" ht="20.25" customHeight="1">
      <c r="A52" s="58" t="s">
        <v>17</v>
      </c>
      <c r="D52" s="58"/>
      <c r="E52" s="58"/>
      <c r="F52" s="136"/>
      <c r="G52" s="42"/>
      <c r="H52" s="31"/>
      <c r="J52" s="31"/>
      <c r="K52" s="36"/>
      <c r="L52" s="36"/>
      <c r="M52" s="45"/>
      <c r="N52" s="36"/>
      <c r="O52" s="36"/>
      <c r="P52" s="36"/>
    </row>
    <row r="53" spans="1:18" ht="20.25" customHeight="1">
      <c r="A53" s="39" t="s">
        <v>85</v>
      </c>
      <c r="F53" s="130">
        <v>18</v>
      </c>
      <c r="G53" s="42"/>
      <c r="H53" s="38">
        <v>1710752</v>
      </c>
      <c r="J53" s="38">
        <v>1662065</v>
      </c>
      <c r="K53" s="36"/>
      <c r="L53" s="36">
        <v>3481403</v>
      </c>
      <c r="M53" s="45"/>
      <c r="N53" s="38">
        <v>876812</v>
      </c>
      <c r="O53" s="36"/>
      <c r="P53" s="38">
        <v>874846</v>
      </c>
      <c r="R53" s="34">
        <v>3481403</v>
      </c>
    </row>
    <row r="54" spans="1:16" ht="20.25" customHeight="1">
      <c r="A54" s="39" t="s">
        <v>53</v>
      </c>
      <c r="B54" s="39"/>
      <c r="C54" s="41"/>
      <c r="F54" s="136"/>
      <c r="G54" s="42"/>
      <c r="H54" s="38"/>
      <c r="J54" s="38"/>
      <c r="K54" s="36"/>
      <c r="L54" s="36"/>
      <c r="M54" s="45"/>
      <c r="N54" s="36"/>
      <c r="O54" s="36"/>
      <c r="P54" s="36"/>
    </row>
    <row r="55" spans="1:18" ht="20.25" customHeight="1">
      <c r="A55" s="39" t="s">
        <v>44</v>
      </c>
      <c r="C55" s="41"/>
      <c r="F55" s="136"/>
      <c r="G55" s="42"/>
      <c r="H55" s="38">
        <v>34000000</v>
      </c>
      <c r="J55" s="38">
        <v>34000000</v>
      </c>
      <c r="K55" s="36"/>
      <c r="L55" s="38">
        <v>34000000</v>
      </c>
      <c r="M55" s="45"/>
      <c r="N55" s="38">
        <v>34000000</v>
      </c>
      <c r="O55" s="36"/>
      <c r="P55" s="38">
        <v>34000000</v>
      </c>
      <c r="R55" s="38">
        <v>34000000</v>
      </c>
    </row>
    <row r="56" spans="1:18" ht="20.25" customHeight="1">
      <c r="A56" s="39" t="s">
        <v>45</v>
      </c>
      <c r="C56" s="41"/>
      <c r="F56" s="136"/>
      <c r="G56" s="42"/>
      <c r="H56" s="37">
        <v>2382100</v>
      </c>
      <c r="J56" s="37">
        <v>2382100</v>
      </c>
      <c r="K56" s="36"/>
      <c r="L56" s="34">
        <v>6382099</v>
      </c>
      <c r="M56" s="45"/>
      <c r="N56" s="37">
        <v>2382100</v>
      </c>
      <c r="O56" s="36"/>
      <c r="P56" s="37">
        <v>2382100</v>
      </c>
      <c r="R56" s="34">
        <v>6382099</v>
      </c>
    </row>
    <row r="57" spans="1:18" ht="20.25" customHeight="1">
      <c r="A57" s="58" t="s">
        <v>18</v>
      </c>
      <c r="D57" s="41"/>
      <c r="E57" s="58"/>
      <c r="F57" s="136"/>
      <c r="G57" s="42"/>
      <c r="H57" s="106">
        <f>SUM(H53:H56)</f>
        <v>38092852</v>
      </c>
      <c r="J57" s="106">
        <f>SUM(J53:J56)</f>
        <v>38044165</v>
      </c>
      <c r="K57" s="36"/>
      <c r="L57" s="127">
        <f>SUM(L53:L56)</f>
        <v>43863502</v>
      </c>
      <c r="M57" s="45"/>
      <c r="N57" s="106">
        <f>SUM(N53:N56)</f>
        <v>37258912</v>
      </c>
      <c r="O57" s="36"/>
      <c r="P57" s="106">
        <f>SUM(P53:P56)</f>
        <v>37256946</v>
      </c>
      <c r="R57" s="109">
        <f>SUM(R53:R56)</f>
        <v>43863502</v>
      </c>
    </row>
    <row r="58" spans="3:16" ht="9.75" customHeight="1">
      <c r="C58" s="58"/>
      <c r="D58" s="58"/>
      <c r="E58" s="58"/>
      <c r="F58" s="138"/>
      <c r="G58" s="44"/>
      <c r="H58" s="35"/>
      <c r="I58" s="44"/>
      <c r="J58" s="35"/>
      <c r="K58" s="36"/>
      <c r="L58" s="36"/>
      <c r="M58" s="45"/>
      <c r="N58" s="36"/>
      <c r="O58" s="36"/>
      <c r="P58" s="36"/>
    </row>
    <row r="59" spans="1:18" ht="20.25" customHeight="1">
      <c r="A59" s="58" t="s">
        <v>19</v>
      </c>
      <c r="D59" s="41"/>
      <c r="E59" s="58"/>
      <c r="F59" s="136"/>
      <c r="G59" s="42"/>
      <c r="H59" s="52">
        <f>+H57+H50</f>
        <v>75869466</v>
      </c>
      <c r="I59" s="45"/>
      <c r="J59" s="181">
        <f>+J57+J50</f>
        <v>83057789</v>
      </c>
      <c r="K59" s="36"/>
      <c r="L59" s="182">
        <f>L50+L57</f>
        <v>103075308</v>
      </c>
      <c r="M59" s="45"/>
      <c r="N59" s="181">
        <f>SUM(N50+N57)</f>
        <v>72879029</v>
      </c>
      <c r="O59" s="36"/>
      <c r="P59" s="52">
        <f>+P57+P50</f>
        <v>102237518</v>
      </c>
      <c r="R59" s="183">
        <f>R50+R57</f>
        <v>80655210</v>
      </c>
    </row>
    <row r="60" spans="1:18" ht="20.25" customHeight="1">
      <c r="A60" s="58"/>
      <c r="D60" s="41"/>
      <c r="E60" s="58"/>
      <c r="F60" s="136"/>
      <c r="G60" s="42"/>
      <c r="H60" s="37"/>
      <c r="I60" s="45"/>
      <c r="J60" s="37"/>
      <c r="K60" s="36"/>
      <c r="L60" s="36"/>
      <c r="M60" s="45"/>
      <c r="N60" s="37"/>
      <c r="O60" s="36"/>
      <c r="P60" s="37"/>
      <c r="R60" s="34"/>
    </row>
    <row r="61" spans="1:16" ht="20.25" customHeight="1">
      <c r="A61" s="58" t="s">
        <v>20</v>
      </c>
      <c r="D61" s="58"/>
      <c r="E61" s="58"/>
      <c r="F61" s="136"/>
      <c r="G61" s="42"/>
      <c r="H61" s="31"/>
      <c r="J61" s="31"/>
      <c r="K61" s="36"/>
      <c r="L61" s="36"/>
      <c r="M61" s="45"/>
      <c r="N61" s="36"/>
      <c r="O61" s="36"/>
      <c r="P61" s="36"/>
    </row>
    <row r="62" spans="1:16" ht="20.25" customHeight="1">
      <c r="A62" s="39" t="s">
        <v>61</v>
      </c>
      <c r="F62" s="136"/>
      <c r="G62" s="42"/>
      <c r="H62" s="31"/>
      <c r="I62" s="33"/>
      <c r="J62" s="31"/>
      <c r="K62" s="36"/>
      <c r="L62" s="36"/>
      <c r="M62" s="36"/>
      <c r="N62" s="36"/>
      <c r="O62" s="36"/>
      <c r="P62" s="36"/>
    </row>
    <row r="63" spans="1:18" ht="20.25" customHeight="1" thickBot="1">
      <c r="A63" s="39" t="s">
        <v>51</v>
      </c>
      <c r="C63" s="41"/>
      <c r="F63" s="136"/>
      <c r="G63" s="42"/>
      <c r="H63" s="62">
        <v>900000000</v>
      </c>
      <c r="I63" s="33"/>
      <c r="J63" s="62">
        <v>900000000</v>
      </c>
      <c r="K63" s="36"/>
      <c r="L63" s="62">
        <v>900000000</v>
      </c>
      <c r="M63" s="36"/>
      <c r="N63" s="62">
        <v>900000000</v>
      </c>
      <c r="O63" s="36"/>
      <c r="P63" s="62">
        <v>900000000</v>
      </c>
      <c r="R63" s="62">
        <v>900000000</v>
      </c>
    </row>
    <row r="64" spans="1:18" ht="9" customHeight="1" thickTop="1">
      <c r="A64" s="39"/>
      <c r="C64" s="41"/>
      <c r="F64" s="136"/>
      <c r="G64" s="42"/>
      <c r="H64" s="36"/>
      <c r="I64" s="33"/>
      <c r="J64" s="36"/>
      <c r="K64" s="36"/>
      <c r="L64" s="36"/>
      <c r="M64" s="36"/>
      <c r="N64" s="36"/>
      <c r="O64" s="36"/>
      <c r="P64" s="36"/>
      <c r="R64" s="34"/>
    </row>
    <row r="65" spans="1:13" ht="20.25" customHeight="1">
      <c r="A65" s="39" t="s">
        <v>52</v>
      </c>
      <c r="C65" s="41"/>
      <c r="G65" s="42"/>
      <c r="I65" s="33"/>
      <c r="M65" s="33"/>
    </row>
    <row r="66" spans="1:18" ht="20.25" customHeight="1">
      <c r="A66" s="39" t="s">
        <v>95</v>
      </c>
      <c r="C66" s="41"/>
      <c r="F66" s="136"/>
      <c r="G66" s="42"/>
      <c r="H66" s="36">
        <v>900000000</v>
      </c>
      <c r="I66" s="33"/>
      <c r="J66" s="36">
        <v>900000000</v>
      </c>
      <c r="K66" s="36"/>
      <c r="L66" s="36">
        <v>900000000</v>
      </c>
      <c r="M66" s="36"/>
      <c r="N66" s="36">
        <v>900000000</v>
      </c>
      <c r="O66" s="36"/>
      <c r="P66" s="36">
        <v>900000000</v>
      </c>
      <c r="R66" s="36">
        <v>900000000</v>
      </c>
    </row>
    <row r="67" spans="1:18" ht="20.25" customHeight="1">
      <c r="A67" s="39" t="s">
        <v>54</v>
      </c>
      <c r="F67" s="136"/>
      <c r="G67" s="42"/>
      <c r="H67" s="38">
        <f>ส่วนของผู้ถือหุ้นงบรวม!H26</f>
        <v>195672136</v>
      </c>
      <c r="I67" s="33"/>
      <c r="J67" s="38">
        <f>ส่วนของผู้ถือหุ้นงบรวม!H23</f>
        <v>195672136</v>
      </c>
      <c r="K67" s="36"/>
      <c r="L67" s="36">
        <f>ส่วนของผู้ถือหุ้นงบรวม!H17</f>
        <v>195672136</v>
      </c>
      <c r="M67" s="36"/>
      <c r="N67" s="36">
        <f>ส่วนของผู้ถือหุ้นงบเฉพาะ!G25</f>
        <v>195672136</v>
      </c>
      <c r="O67" s="36"/>
      <c r="P67" s="36">
        <f>ส่วนของผู้ถือหุ้นงบเฉพาะ!G22</f>
        <v>195672136</v>
      </c>
      <c r="R67" s="34">
        <f>ส่วนของผู้ถือหุ้นงบเฉพาะ!G16</f>
        <v>195672136</v>
      </c>
    </row>
    <row r="68" spans="1:18" ht="20.25" customHeight="1">
      <c r="A68" s="39" t="s">
        <v>86</v>
      </c>
      <c r="F68" s="136"/>
      <c r="G68" s="42"/>
      <c r="H68" s="38"/>
      <c r="I68" s="33"/>
      <c r="J68" s="38"/>
      <c r="K68" s="38"/>
      <c r="L68" s="38"/>
      <c r="M68" s="38"/>
      <c r="N68" s="38"/>
      <c r="O68" s="38"/>
      <c r="P68" s="38"/>
      <c r="R68" s="34"/>
    </row>
    <row r="69" spans="1:18" ht="20.25" customHeight="1">
      <c r="A69" s="63" t="s">
        <v>103</v>
      </c>
      <c r="C69" s="41"/>
      <c r="D69" s="63"/>
      <c r="F69" s="130">
        <v>21</v>
      </c>
      <c r="G69" s="42"/>
      <c r="H69" s="38">
        <f>ส่วนของผู้ถือหุ้นงบรวม!J26</f>
        <v>7615000</v>
      </c>
      <c r="I69" s="33"/>
      <c r="J69" s="38">
        <f>ส่วนของผู้ถือหุ้นงบรวม!J23</f>
        <v>7085000</v>
      </c>
      <c r="K69" s="38"/>
      <c r="L69" s="38">
        <f>ส่วนของผู้ถือหุ้นงบรวม!J17</f>
        <v>6600000</v>
      </c>
      <c r="M69" s="38"/>
      <c r="N69" s="38">
        <f>ส่วนของผู้ถือหุ้นงบเฉพาะ!I25</f>
        <v>7615000</v>
      </c>
      <c r="O69" s="38"/>
      <c r="P69" s="38">
        <f>ส่วนของผู้ถือหุ้นงบเฉพาะ!I22</f>
        <v>7085000</v>
      </c>
      <c r="R69" s="34">
        <f>ส่วนของผู้ถือหุ้นงบเฉพาะ!I16</f>
        <v>6600000</v>
      </c>
    </row>
    <row r="70" spans="1:18" ht="20.25" customHeight="1">
      <c r="A70" s="63" t="s">
        <v>92</v>
      </c>
      <c r="C70" s="41"/>
      <c r="D70" s="63"/>
      <c r="G70" s="42"/>
      <c r="H70" s="38">
        <f>+ส่วนของผู้ถือหุ้นงบรวม!L26</f>
        <v>29765240</v>
      </c>
      <c r="I70" s="33"/>
      <c r="J70" s="38">
        <f>ส่วนของผู้ถือหุ้นงบรวม!L23</f>
        <v>19126806</v>
      </c>
      <c r="K70" s="38"/>
      <c r="L70" s="38">
        <f>ส่วนของผู้ถือหุ้นงบรวม!L17</f>
        <v>-1033661</v>
      </c>
      <c r="M70" s="38"/>
      <c r="N70" s="38">
        <f>+ส่วนของผู้ถือหุ้นงบเฉพาะ!K25</f>
        <v>41312803</v>
      </c>
      <c r="O70" s="38"/>
      <c r="P70" s="38">
        <f>+ส่วนของผู้ถือหุ้นงบเฉพาะ!K22</f>
        <v>31455530</v>
      </c>
      <c r="R70" s="34">
        <f>ส่วนของผู้ถือหุ้นงบเฉพาะ!K16</f>
        <v>11985061</v>
      </c>
    </row>
    <row r="71" spans="1:18" ht="20.25" customHeight="1">
      <c r="A71" s="39" t="s">
        <v>74</v>
      </c>
      <c r="F71" s="130"/>
      <c r="G71" s="42"/>
      <c r="H71" s="38">
        <f>+ส่วนของผู้ถือหุ้นงบรวม!R26</f>
        <v>-44968891</v>
      </c>
      <c r="I71" s="33"/>
      <c r="J71" s="38">
        <f>+ส่วนของผู้ถือหุ้นงบรวม!R23</f>
        <v>-69343745</v>
      </c>
      <c r="K71" s="38"/>
      <c r="L71" s="38">
        <v>-66921189</v>
      </c>
      <c r="M71" s="38"/>
      <c r="N71" s="38">
        <f>+ส่วนของผู้ถือหุ้นงบเฉพาะ!Q25</f>
        <v>-44968891</v>
      </c>
      <c r="O71" s="38"/>
      <c r="P71" s="38">
        <f>+ส่วนของผู้ถือหุ้นงบเฉพาะ!Q22</f>
        <v>-69343745</v>
      </c>
      <c r="R71" s="34">
        <f>ส่วนของผู้ถือหุ้นงบเฉพาะ!Q16</f>
        <v>-66921189</v>
      </c>
    </row>
    <row r="72" spans="1:18" ht="20.25" customHeight="1">
      <c r="A72" s="39" t="s">
        <v>62</v>
      </c>
      <c r="D72" s="41"/>
      <c r="E72" s="58"/>
      <c r="F72" s="136"/>
      <c r="G72" s="42"/>
      <c r="H72" s="107">
        <f>SUM(H66:H71)</f>
        <v>1088083485</v>
      </c>
      <c r="J72" s="107">
        <f>SUM(J66:J71)</f>
        <v>1052540197</v>
      </c>
      <c r="K72" s="36"/>
      <c r="L72" s="129">
        <f>SUM(L66:L71)</f>
        <v>1034317286</v>
      </c>
      <c r="M72" s="45"/>
      <c r="N72" s="107">
        <f>SUM(N66:N71)</f>
        <v>1099631048</v>
      </c>
      <c r="O72" s="36"/>
      <c r="P72" s="107">
        <f>SUM(P66:P71)</f>
        <v>1064868921</v>
      </c>
      <c r="R72" s="112">
        <f>SUM(R66:R71)</f>
        <v>1047336008</v>
      </c>
    </row>
    <row r="73" spans="6:18" ht="7.5" customHeight="1">
      <c r="F73" s="136"/>
      <c r="G73" s="42"/>
      <c r="H73" s="31"/>
      <c r="J73" s="37"/>
      <c r="K73" s="36"/>
      <c r="L73" s="36"/>
      <c r="M73" s="45"/>
      <c r="N73" s="36"/>
      <c r="O73" s="36"/>
      <c r="P73" s="36"/>
      <c r="R73" s="34"/>
    </row>
    <row r="74" spans="1:18" ht="21" customHeight="1">
      <c r="A74" s="39" t="s">
        <v>98</v>
      </c>
      <c r="D74" s="58"/>
      <c r="E74" s="58"/>
      <c r="F74" s="136"/>
      <c r="G74" s="42"/>
      <c r="H74" s="113">
        <f>ส่วนของผู้ถือหุ้นงบรวม!V26</f>
        <v>280</v>
      </c>
      <c r="I74" s="45"/>
      <c r="J74" s="113">
        <f>ส่วนของผู้ถือหุ้นงบรวม!V23</f>
        <v>280</v>
      </c>
      <c r="K74" s="36"/>
      <c r="L74" s="113">
        <f>ส่วนของผู้ถือหุ้นงบรวม!V21</f>
        <v>280</v>
      </c>
      <c r="M74" s="45"/>
      <c r="N74" s="113" t="s">
        <v>46</v>
      </c>
      <c r="O74" s="36"/>
      <c r="P74" s="113" t="s">
        <v>46</v>
      </c>
      <c r="R74" s="113" t="s">
        <v>46</v>
      </c>
    </row>
    <row r="75" spans="6:18" ht="7.5" customHeight="1">
      <c r="F75" s="136"/>
      <c r="G75" s="42"/>
      <c r="H75" s="31"/>
      <c r="J75" s="31"/>
      <c r="K75" s="36"/>
      <c r="L75" s="36"/>
      <c r="M75" s="45"/>
      <c r="N75" s="31"/>
      <c r="O75" s="36"/>
      <c r="P75" s="31"/>
      <c r="R75" s="34"/>
    </row>
    <row r="76" spans="1:18" ht="21" customHeight="1">
      <c r="A76" s="58" t="s">
        <v>40</v>
      </c>
      <c r="D76" s="41"/>
      <c r="E76" s="58"/>
      <c r="F76" s="136"/>
      <c r="G76" s="42"/>
      <c r="H76" s="52">
        <f>SUM(H72:H74)</f>
        <v>1088083765</v>
      </c>
      <c r="J76" s="52">
        <f>SUM(J72:J74)</f>
        <v>1052540477</v>
      </c>
      <c r="K76" s="36"/>
      <c r="L76" s="128">
        <f>SUM(L72:L74)</f>
        <v>1034317566</v>
      </c>
      <c r="M76" s="45"/>
      <c r="N76" s="52">
        <f>SUM(N72:N74)</f>
        <v>1099631048</v>
      </c>
      <c r="O76" s="36"/>
      <c r="P76" s="52">
        <f>SUM(P72:P74)</f>
        <v>1064868921</v>
      </c>
      <c r="R76" s="111">
        <f>SUM(R72:R74)</f>
        <v>1047336008</v>
      </c>
    </row>
    <row r="77" spans="6:18" ht="21" customHeight="1">
      <c r="F77" s="136"/>
      <c r="G77" s="42"/>
      <c r="H77" s="51"/>
      <c r="J77" s="51"/>
      <c r="K77" s="36"/>
      <c r="L77" s="36"/>
      <c r="M77" s="45"/>
      <c r="N77" s="51"/>
      <c r="O77" s="36"/>
      <c r="P77" s="51"/>
      <c r="R77" s="34"/>
    </row>
    <row r="78" spans="1:18" ht="21" customHeight="1" thickBot="1">
      <c r="A78" s="58" t="s">
        <v>21</v>
      </c>
      <c r="D78" s="58"/>
      <c r="E78" s="41"/>
      <c r="F78" s="136"/>
      <c r="G78" s="42"/>
      <c r="H78" s="40">
        <f>+H76+H59</f>
        <v>1163953231</v>
      </c>
      <c r="J78" s="40">
        <f>+J76+J59</f>
        <v>1135598266</v>
      </c>
      <c r="K78" s="36"/>
      <c r="L78" s="62">
        <f>L59+L76</f>
        <v>1137392874</v>
      </c>
      <c r="M78" s="45"/>
      <c r="N78" s="40">
        <f>+N76+N59</f>
        <v>1172510077</v>
      </c>
      <c r="O78" s="36"/>
      <c r="P78" s="40">
        <f>+P76+P59</f>
        <v>1167106439</v>
      </c>
      <c r="R78" s="110">
        <f>R59+R76</f>
        <v>1127991218</v>
      </c>
    </row>
    <row r="79" spans="1:18" ht="21" customHeight="1" thickTop="1">
      <c r="A79" s="58"/>
      <c r="D79" s="58"/>
      <c r="E79" s="41"/>
      <c r="F79" s="136"/>
      <c r="G79" s="42"/>
      <c r="H79" s="36"/>
      <c r="J79" s="36"/>
      <c r="K79" s="36"/>
      <c r="L79" s="36"/>
      <c r="M79" s="45"/>
      <c r="N79" s="36"/>
      <c r="O79" s="36"/>
      <c r="P79" s="36"/>
      <c r="R79" s="34"/>
    </row>
    <row r="80" spans="1:18" ht="21" customHeight="1">
      <c r="A80" s="58"/>
      <c r="D80" s="58"/>
      <c r="E80" s="41"/>
      <c r="F80" s="136"/>
      <c r="G80" s="42"/>
      <c r="H80" s="51">
        <f>H32-H78</f>
        <v>0</v>
      </c>
      <c r="J80" s="51">
        <f>J32-J78</f>
        <v>0</v>
      </c>
      <c r="K80" s="36"/>
      <c r="L80" s="51">
        <f>L32-L78</f>
        <v>0</v>
      </c>
      <c r="M80" s="45"/>
      <c r="N80" s="51">
        <f>N32-N78</f>
        <v>0</v>
      </c>
      <c r="O80" s="36"/>
      <c r="P80" s="51">
        <f>P32-P78</f>
        <v>0</v>
      </c>
      <c r="Q80" s="36"/>
      <c r="R80" s="37">
        <f>R32-R78</f>
        <v>0</v>
      </c>
    </row>
    <row r="81" spans="1:18" ht="21" customHeight="1">
      <c r="A81" s="58"/>
      <c r="D81" s="58"/>
      <c r="E81" s="41"/>
      <c r="F81" s="136"/>
      <c r="G81" s="42"/>
      <c r="H81" s="38"/>
      <c r="J81" s="38"/>
      <c r="K81" s="36"/>
      <c r="L81" s="36"/>
      <c r="M81" s="45"/>
      <c r="N81" s="36"/>
      <c r="O81" s="36"/>
      <c r="P81" s="38"/>
      <c r="R81" s="34"/>
    </row>
    <row r="82" spans="1:18" ht="21" customHeight="1">
      <c r="A82" s="58"/>
      <c r="D82" s="58"/>
      <c r="E82" s="41"/>
      <c r="F82" s="136"/>
      <c r="G82" s="42"/>
      <c r="H82" s="36"/>
      <c r="J82" s="36"/>
      <c r="K82" s="36"/>
      <c r="L82" s="36"/>
      <c r="M82" s="45"/>
      <c r="N82" s="36"/>
      <c r="O82" s="36"/>
      <c r="P82" s="36"/>
      <c r="R82" s="34"/>
    </row>
    <row r="83" spans="1:16" ht="21" customHeight="1">
      <c r="A83" s="58"/>
      <c r="D83" s="58"/>
      <c r="E83" s="41"/>
      <c r="F83" s="136"/>
      <c r="G83" s="42"/>
      <c r="H83" s="36"/>
      <c r="J83" s="36"/>
      <c r="K83" s="36"/>
      <c r="L83" s="36"/>
      <c r="M83" s="45"/>
      <c r="N83" s="36"/>
      <c r="O83" s="36"/>
      <c r="P83" s="36"/>
    </row>
    <row r="84" spans="1:16" ht="21" customHeight="1">
      <c r="A84" s="58"/>
      <c r="D84" s="58"/>
      <c r="E84" s="41"/>
      <c r="F84" s="136"/>
      <c r="G84" s="42"/>
      <c r="H84" s="36"/>
      <c r="J84" s="36"/>
      <c r="K84" s="36"/>
      <c r="L84" s="36"/>
      <c r="M84" s="45"/>
      <c r="N84" s="36"/>
      <c r="O84" s="36"/>
      <c r="P84" s="36"/>
    </row>
    <row r="85" spans="1:16" ht="21" customHeight="1">
      <c r="A85" s="58"/>
      <c r="D85" s="58"/>
      <c r="E85" s="41"/>
      <c r="F85" s="136"/>
      <c r="G85" s="42"/>
      <c r="H85" s="36"/>
      <c r="J85" s="36"/>
      <c r="K85" s="36"/>
      <c r="L85" s="36"/>
      <c r="M85" s="45"/>
      <c r="N85" s="36"/>
      <c r="O85" s="36"/>
      <c r="P85" s="36"/>
    </row>
    <row r="86" spans="1:16" ht="21" customHeight="1">
      <c r="A86" s="58"/>
      <c r="D86" s="58"/>
      <c r="E86" s="41"/>
      <c r="F86" s="136"/>
      <c r="G86" s="42"/>
      <c r="H86" s="36"/>
      <c r="J86" s="36"/>
      <c r="K86" s="36"/>
      <c r="L86" s="36"/>
      <c r="M86" s="45"/>
      <c r="N86" s="36"/>
      <c r="O86" s="36"/>
      <c r="P86" s="36"/>
    </row>
    <row r="87" spans="1:16" ht="21" customHeight="1">
      <c r="A87" s="58"/>
      <c r="D87" s="58"/>
      <c r="E87" s="41"/>
      <c r="F87" s="136"/>
      <c r="G87" s="42"/>
      <c r="H87" s="36"/>
      <c r="J87" s="36"/>
      <c r="K87" s="36"/>
      <c r="L87" s="36"/>
      <c r="M87" s="45"/>
      <c r="N87" s="36"/>
      <c r="O87" s="36"/>
      <c r="P87" s="36"/>
    </row>
    <row r="88" spans="4:16" ht="22.5" customHeight="1">
      <c r="D88" s="58"/>
      <c r="E88" s="41"/>
      <c r="F88" s="136"/>
      <c r="G88" s="42"/>
      <c r="H88" s="36"/>
      <c r="J88" s="36"/>
      <c r="K88" s="36"/>
      <c r="L88" s="36"/>
      <c r="M88" s="45"/>
      <c r="N88" s="36"/>
      <c r="O88" s="36"/>
      <c r="P88" s="36"/>
    </row>
    <row r="89" spans="4:16" ht="22.5" customHeight="1">
      <c r="D89" s="58"/>
      <c r="E89" s="41"/>
      <c r="F89" s="136"/>
      <c r="G89" s="42"/>
      <c r="H89" s="36"/>
      <c r="J89" s="36"/>
      <c r="K89" s="36"/>
      <c r="L89" s="36"/>
      <c r="M89" s="45"/>
      <c r="N89" s="36"/>
      <c r="O89" s="36"/>
      <c r="P89" s="36"/>
    </row>
    <row r="90" spans="10:16" ht="21.75" customHeight="1">
      <c r="J90" s="36"/>
      <c r="K90" s="36"/>
      <c r="L90" s="36"/>
      <c r="M90" s="45"/>
      <c r="N90" s="36"/>
      <c r="O90" s="36"/>
      <c r="P90" s="36"/>
    </row>
    <row r="91" spans="1:16" ht="21.75" customHeight="1">
      <c r="A91" s="39"/>
      <c r="J91" s="36"/>
      <c r="K91" s="36"/>
      <c r="L91" s="36"/>
      <c r="M91" s="45"/>
      <c r="N91" s="36"/>
      <c r="O91" s="36"/>
      <c r="P91" s="36"/>
    </row>
    <row r="93" spans="1:16" ht="3" customHeight="1">
      <c r="A93" s="39"/>
      <c r="J93" s="36"/>
      <c r="K93" s="36"/>
      <c r="L93" s="36"/>
      <c r="M93" s="45"/>
      <c r="N93" s="36"/>
      <c r="O93" s="36"/>
      <c r="P93" s="36"/>
    </row>
  </sheetData>
  <sheetProtection/>
  <mergeCells count="6">
    <mergeCell ref="H6:R6"/>
    <mergeCell ref="H39:R39"/>
    <mergeCell ref="H40:L40"/>
    <mergeCell ref="N40:R40"/>
    <mergeCell ref="H7:L7"/>
    <mergeCell ref="N7:R7"/>
  </mergeCells>
  <printOptions/>
  <pageMargins left="0.49" right="0.2755905511811024" top="0.7874015748031497" bottom="0.5905511811023623" header="0.3937007874015748" footer="0.3937007874015748"/>
  <pageSetup firstPageNumber="3" useFirstPageNumber="1" fitToHeight="3" horizontalDpi="1200" verticalDpi="1200" orientation="portrait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110" zoomScaleNormal="110" zoomScaleSheetLayoutView="110" workbookViewId="0" topLeftCell="A37">
      <selection activeCell="D48" sqref="D48"/>
    </sheetView>
  </sheetViews>
  <sheetFormatPr defaultColWidth="9.140625" defaultRowHeight="24.75" customHeight="1"/>
  <cols>
    <col min="1" max="1" width="3.57421875" style="4" customWidth="1"/>
    <col min="2" max="2" width="4.00390625" style="4" customWidth="1"/>
    <col min="3" max="3" width="3.421875" style="4" customWidth="1"/>
    <col min="4" max="4" width="41.57421875" style="4" customWidth="1"/>
    <col min="5" max="5" width="8.7109375" style="5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1" spans="1:13" s="23" customFormat="1" ht="21" customHeight="1">
      <c r="A1" s="27" t="s">
        <v>0</v>
      </c>
      <c r="B1" s="27"/>
      <c r="C1" s="27"/>
      <c r="D1" s="27"/>
      <c r="E1" s="95"/>
      <c r="F1" s="27"/>
      <c r="G1" s="27"/>
      <c r="H1" s="27"/>
      <c r="K1" s="188"/>
      <c r="L1" s="188"/>
      <c r="M1" s="188"/>
    </row>
    <row r="2" spans="1:13" s="23" customFormat="1" ht="21" customHeight="1">
      <c r="A2" s="27" t="s">
        <v>66</v>
      </c>
      <c r="B2" s="27"/>
      <c r="C2" s="27"/>
      <c r="D2" s="27"/>
      <c r="E2" s="95"/>
      <c r="F2" s="27"/>
      <c r="G2" s="27"/>
      <c r="H2" s="27"/>
      <c r="M2" s="1"/>
    </row>
    <row r="3" spans="1:8" s="23" customFormat="1" ht="21" customHeight="1">
      <c r="A3" s="64" t="s">
        <v>132</v>
      </c>
      <c r="B3" s="27"/>
      <c r="C3" s="27"/>
      <c r="D3" s="27"/>
      <c r="E3" s="95"/>
      <c r="F3" s="27"/>
      <c r="G3" s="27"/>
      <c r="H3" s="27"/>
    </row>
    <row r="4" spans="1:8" s="23" customFormat="1" ht="7.5" customHeight="1">
      <c r="A4" s="64"/>
      <c r="B4" s="27"/>
      <c r="C4" s="27"/>
      <c r="D4" s="27"/>
      <c r="E4" s="95"/>
      <c r="F4" s="27"/>
      <c r="G4" s="27"/>
      <c r="H4" s="27"/>
    </row>
    <row r="5" spans="5:13" ht="21" customHeight="1">
      <c r="E5" s="3"/>
      <c r="G5" s="190" t="s">
        <v>160</v>
      </c>
      <c r="H5" s="190"/>
      <c r="I5" s="190"/>
      <c r="J5" s="190"/>
      <c r="K5" s="190"/>
      <c r="L5" s="190"/>
      <c r="M5" s="190"/>
    </row>
    <row r="6" spans="5:13" ht="21" customHeight="1">
      <c r="E6" s="3"/>
      <c r="G6" s="189" t="s">
        <v>1</v>
      </c>
      <c r="H6" s="189"/>
      <c r="I6" s="189"/>
      <c r="J6" s="7"/>
      <c r="K6" s="189" t="s">
        <v>93</v>
      </c>
      <c r="L6" s="189"/>
      <c r="M6" s="189"/>
    </row>
    <row r="7" spans="5:13" ht="21" customHeight="1">
      <c r="E7" s="3"/>
      <c r="G7" s="6">
        <v>2556</v>
      </c>
      <c r="H7" s="6"/>
      <c r="I7" s="6">
        <v>2555</v>
      </c>
      <c r="J7" s="7"/>
      <c r="K7" s="6">
        <v>2556</v>
      </c>
      <c r="L7" s="6"/>
      <c r="M7" s="6">
        <v>2555</v>
      </c>
    </row>
    <row r="8" spans="5:16" ht="21" customHeight="1">
      <c r="E8" s="94" t="s">
        <v>2</v>
      </c>
      <c r="G8" s="114"/>
      <c r="H8" s="6"/>
      <c r="I8" s="2" t="s">
        <v>94</v>
      </c>
      <c r="J8" s="7"/>
      <c r="K8" s="114"/>
      <c r="L8" s="6"/>
      <c r="M8" s="2" t="s">
        <v>94</v>
      </c>
      <c r="N8" s="6"/>
      <c r="O8" s="6"/>
      <c r="P8" s="65"/>
    </row>
    <row r="9" spans="1:16" ht="21" customHeight="1">
      <c r="A9" s="8" t="s">
        <v>3</v>
      </c>
      <c r="E9" s="66"/>
      <c r="G9" s="10"/>
      <c r="H9" s="10"/>
      <c r="I9" s="10"/>
      <c r="J9" s="10"/>
      <c r="K9" s="10"/>
      <c r="L9" s="10"/>
      <c r="M9" s="10"/>
      <c r="N9" s="10"/>
      <c r="O9" s="10"/>
      <c r="P9" s="65"/>
    </row>
    <row r="10" spans="1:16" ht="21" customHeight="1">
      <c r="A10" s="4" t="s">
        <v>56</v>
      </c>
      <c r="D10" s="5"/>
      <c r="E10" s="66"/>
      <c r="F10" s="5"/>
      <c r="G10" s="10">
        <v>243742415</v>
      </c>
      <c r="H10" s="11"/>
      <c r="I10" s="10">
        <v>219275753</v>
      </c>
      <c r="J10" s="11"/>
      <c r="K10" s="10">
        <v>243742415</v>
      </c>
      <c r="L10" s="11"/>
      <c r="M10" s="10">
        <v>219275753</v>
      </c>
      <c r="N10" s="10"/>
      <c r="O10" s="10"/>
      <c r="P10" s="65"/>
    </row>
    <row r="11" spans="1:16" ht="21" customHeight="1">
      <c r="A11" s="4" t="s">
        <v>27</v>
      </c>
      <c r="D11" s="5"/>
      <c r="E11" s="3"/>
      <c r="F11" s="5"/>
      <c r="G11" s="10">
        <v>185287488</v>
      </c>
      <c r="H11" s="11"/>
      <c r="I11" s="10">
        <v>72238823</v>
      </c>
      <c r="J11" s="11"/>
      <c r="K11" s="10">
        <v>140228684</v>
      </c>
      <c r="L11" s="11"/>
      <c r="M11" s="10">
        <v>46662887</v>
      </c>
      <c r="N11" s="10"/>
      <c r="O11" s="16"/>
      <c r="P11" s="65"/>
    </row>
    <row r="12" spans="1:16" ht="21" customHeight="1">
      <c r="A12" s="4" t="s">
        <v>4</v>
      </c>
      <c r="D12" s="5"/>
      <c r="E12" s="3"/>
      <c r="F12" s="5"/>
      <c r="G12" s="10">
        <v>6854034</v>
      </c>
      <c r="H12" s="11"/>
      <c r="I12" s="10">
        <v>15709615</v>
      </c>
      <c r="J12" s="11"/>
      <c r="K12" s="10">
        <v>5726506</v>
      </c>
      <c r="L12" s="11"/>
      <c r="M12" s="10">
        <v>9209167</v>
      </c>
      <c r="N12" s="10"/>
      <c r="O12" s="10"/>
      <c r="P12" s="65"/>
    </row>
    <row r="13" spans="1:16" ht="21" customHeight="1">
      <c r="A13" s="8" t="s">
        <v>5</v>
      </c>
      <c r="D13" s="5"/>
      <c r="E13" s="3"/>
      <c r="F13" s="5"/>
      <c r="G13" s="17">
        <f>SUM(G10:G12)</f>
        <v>435883937</v>
      </c>
      <c r="H13" s="11"/>
      <c r="I13" s="67">
        <f>SUM(I10:I12)</f>
        <v>307224191</v>
      </c>
      <c r="J13" s="11"/>
      <c r="K13" s="17">
        <f>SUM(K10:K12)</f>
        <v>389697605</v>
      </c>
      <c r="L13" s="11"/>
      <c r="M13" s="67">
        <f>SUM(M10:M12)</f>
        <v>275147807</v>
      </c>
      <c r="N13" s="10"/>
      <c r="O13" s="10"/>
      <c r="P13" s="65"/>
    </row>
    <row r="14" spans="4:16" ht="7.5" customHeight="1">
      <c r="D14" s="5"/>
      <c r="E14" s="3"/>
      <c r="F14" s="5"/>
      <c r="G14" s="11"/>
      <c r="H14" s="11"/>
      <c r="I14" s="11"/>
      <c r="J14" s="11"/>
      <c r="K14" s="11"/>
      <c r="L14" s="11"/>
      <c r="M14" s="11"/>
      <c r="N14" s="10"/>
      <c r="O14" s="10"/>
      <c r="P14" s="65"/>
    </row>
    <row r="15" spans="1:16" ht="21" customHeight="1">
      <c r="A15" s="8" t="s">
        <v>24</v>
      </c>
      <c r="D15" s="5"/>
      <c r="E15" s="66">
        <v>19</v>
      </c>
      <c r="F15" s="5"/>
      <c r="G15" s="11"/>
      <c r="H15" s="11"/>
      <c r="I15" s="11"/>
      <c r="J15" s="11"/>
      <c r="K15" s="11"/>
      <c r="L15" s="11"/>
      <c r="M15" s="11"/>
      <c r="N15" s="10"/>
      <c r="O15" s="10"/>
      <c r="P15" s="65"/>
    </row>
    <row r="16" spans="1:16" ht="21" customHeight="1">
      <c r="A16" s="4" t="s">
        <v>57</v>
      </c>
      <c r="D16" s="5"/>
      <c r="E16" s="66"/>
      <c r="F16" s="5"/>
      <c r="G16" s="10">
        <v>155572962</v>
      </c>
      <c r="H16" s="11"/>
      <c r="I16" s="48">
        <v>146947756</v>
      </c>
      <c r="J16" s="11"/>
      <c r="K16" s="10">
        <v>155572961</v>
      </c>
      <c r="L16" s="11"/>
      <c r="M16" s="10">
        <v>146947755</v>
      </c>
      <c r="N16" s="10"/>
      <c r="O16" s="10"/>
      <c r="P16" s="65"/>
    </row>
    <row r="17" spans="1:16" ht="21" customHeight="1">
      <c r="A17" s="4" t="s">
        <v>28</v>
      </c>
      <c r="D17" s="5"/>
      <c r="E17" s="66"/>
      <c r="F17" s="5"/>
      <c r="G17" s="48">
        <v>135924484</v>
      </c>
      <c r="H17" s="11"/>
      <c r="I17" s="48">
        <v>47770453</v>
      </c>
      <c r="J17" s="11"/>
      <c r="K17" s="10">
        <v>98835062</v>
      </c>
      <c r="L17" s="11"/>
      <c r="M17" s="10">
        <v>27418459</v>
      </c>
      <c r="N17" s="10"/>
      <c r="O17" s="10"/>
      <c r="P17" s="65"/>
    </row>
    <row r="18" spans="1:16" ht="21" customHeight="1">
      <c r="A18" s="4" t="s">
        <v>63</v>
      </c>
      <c r="D18" s="5"/>
      <c r="E18" s="66"/>
      <c r="F18" s="5"/>
      <c r="G18" s="49">
        <v>15775453</v>
      </c>
      <c r="H18" s="11"/>
      <c r="I18" s="49">
        <v>8384308</v>
      </c>
      <c r="J18" s="11"/>
      <c r="K18" s="11">
        <v>13086896</v>
      </c>
      <c r="L18" s="11"/>
      <c r="M18" s="11">
        <v>7192941</v>
      </c>
      <c r="N18" s="10"/>
      <c r="O18" s="10"/>
      <c r="P18" s="65"/>
    </row>
    <row r="19" spans="1:16" ht="21" customHeight="1">
      <c r="A19" s="4" t="s">
        <v>58</v>
      </c>
      <c r="D19" s="5"/>
      <c r="E19" s="66"/>
      <c r="F19" s="5"/>
      <c r="G19" s="49">
        <v>68080735</v>
      </c>
      <c r="H19" s="11"/>
      <c r="I19" s="49">
        <v>51901343</v>
      </c>
      <c r="J19" s="11"/>
      <c r="K19" s="50">
        <v>65198570</v>
      </c>
      <c r="L19" s="11"/>
      <c r="M19" s="50">
        <v>46388703</v>
      </c>
      <c r="N19" s="10"/>
      <c r="O19" s="10"/>
      <c r="P19" s="65"/>
    </row>
    <row r="20" spans="1:16" ht="21" customHeight="1">
      <c r="A20" s="4" t="s">
        <v>153</v>
      </c>
      <c r="D20" s="5"/>
      <c r="E20" s="66"/>
      <c r="F20" s="5"/>
      <c r="G20" s="162">
        <v>20000000</v>
      </c>
      <c r="H20" s="46"/>
      <c r="I20" s="168" t="s">
        <v>46</v>
      </c>
      <c r="J20" s="11"/>
      <c r="K20" s="50">
        <v>20000000</v>
      </c>
      <c r="L20" s="11"/>
      <c r="M20" s="168" t="s">
        <v>46</v>
      </c>
      <c r="N20" s="10"/>
      <c r="O20" s="10"/>
      <c r="P20" s="65"/>
    </row>
    <row r="21" spans="1:16" ht="21" customHeight="1">
      <c r="A21" s="5" t="s">
        <v>60</v>
      </c>
      <c r="D21" s="5"/>
      <c r="E21" s="66"/>
      <c r="F21" s="5"/>
      <c r="G21" s="49">
        <v>16880043</v>
      </c>
      <c r="H21" s="11"/>
      <c r="I21" s="49">
        <v>15954649</v>
      </c>
      <c r="J21" s="11"/>
      <c r="K21" s="50">
        <v>14710550</v>
      </c>
      <c r="L21" s="11"/>
      <c r="M21" s="50">
        <v>13183786</v>
      </c>
      <c r="N21" s="10"/>
      <c r="O21" s="10"/>
      <c r="P21" s="65"/>
    </row>
    <row r="22" spans="1:16" s="5" customFormat="1" ht="21" customHeight="1">
      <c r="A22" s="5" t="s">
        <v>59</v>
      </c>
      <c r="E22" s="66"/>
      <c r="G22" s="20">
        <v>20637</v>
      </c>
      <c r="H22" s="11"/>
      <c r="I22" s="20">
        <v>1616153</v>
      </c>
      <c r="J22" s="11"/>
      <c r="K22" s="81">
        <v>311403</v>
      </c>
      <c r="L22" s="11"/>
      <c r="M22" s="20">
        <v>264926</v>
      </c>
      <c r="N22" s="11"/>
      <c r="O22" s="15"/>
      <c r="P22" s="91"/>
    </row>
    <row r="23" spans="1:16" ht="21" customHeight="1">
      <c r="A23" s="8" t="s">
        <v>25</v>
      </c>
      <c r="D23" s="5"/>
      <c r="E23" s="66"/>
      <c r="F23" s="5"/>
      <c r="G23" s="17">
        <f>SUM(G16:G22)</f>
        <v>412254314</v>
      </c>
      <c r="H23" s="11"/>
      <c r="I23" s="17">
        <f>SUM(I16:I22)</f>
        <v>272574662</v>
      </c>
      <c r="J23" s="11"/>
      <c r="K23" s="17">
        <f>SUM(K16:K22)</f>
        <v>367715442</v>
      </c>
      <c r="L23" s="11"/>
      <c r="M23" s="17">
        <f>SUM(M16:M22)</f>
        <v>241396570</v>
      </c>
      <c r="N23" s="10"/>
      <c r="O23" s="10"/>
      <c r="P23" s="65"/>
    </row>
    <row r="24" spans="4:16" ht="7.5" customHeight="1">
      <c r="D24" s="5"/>
      <c r="E24" s="66"/>
      <c r="F24" s="5"/>
      <c r="G24" s="22"/>
      <c r="H24" s="11"/>
      <c r="I24" s="11"/>
      <c r="J24" s="11"/>
      <c r="K24" s="22"/>
      <c r="L24" s="11"/>
      <c r="M24" s="11"/>
      <c r="N24" s="10"/>
      <c r="O24" s="10"/>
      <c r="P24" s="65"/>
    </row>
    <row r="25" spans="1:16" ht="21" customHeight="1">
      <c r="A25" s="8" t="s">
        <v>123</v>
      </c>
      <c r="D25" s="5"/>
      <c r="E25" s="66"/>
      <c r="F25" s="5"/>
      <c r="G25" s="14">
        <f>+G13-G23</f>
        <v>23629623</v>
      </c>
      <c r="H25" s="11"/>
      <c r="I25" s="11">
        <f>+I13-I23</f>
        <v>34649529</v>
      </c>
      <c r="J25" s="11"/>
      <c r="K25" s="14">
        <f>+K13-K23</f>
        <v>21982163</v>
      </c>
      <c r="L25" s="11"/>
      <c r="M25" s="11">
        <f>+M13-M23</f>
        <v>33751237</v>
      </c>
      <c r="N25" s="10"/>
      <c r="O25" s="10"/>
      <c r="P25" s="65"/>
    </row>
    <row r="26" spans="4:16" ht="7.5" customHeight="1">
      <c r="D26" s="5"/>
      <c r="E26" s="66"/>
      <c r="F26" s="5"/>
      <c r="G26" s="11"/>
      <c r="H26" s="11"/>
      <c r="I26" s="11"/>
      <c r="J26" s="11"/>
      <c r="K26" s="11"/>
      <c r="L26" s="11"/>
      <c r="M26" s="11"/>
      <c r="N26" s="10"/>
      <c r="O26" s="10"/>
      <c r="P26" s="65"/>
    </row>
    <row r="27" spans="1:16" ht="21" customHeight="1">
      <c r="A27" s="4" t="s">
        <v>119</v>
      </c>
      <c r="D27" s="5"/>
      <c r="E27" s="132">
        <v>20</v>
      </c>
      <c r="F27" s="5"/>
      <c r="G27" s="85">
        <v>-12461189</v>
      </c>
      <c r="H27" s="11"/>
      <c r="I27" s="81">
        <v>-8155813</v>
      </c>
      <c r="J27" s="11"/>
      <c r="K27" s="81">
        <v>-11594890</v>
      </c>
      <c r="L27" s="11"/>
      <c r="M27" s="81">
        <v>-7947519</v>
      </c>
      <c r="N27" s="10"/>
      <c r="O27" s="16"/>
      <c r="P27" s="65"/>
    </row>
    <row r="28" spans="4:16" ht="7.5" customHeight="1">
      <c r="D28" s="5"/>
      <c r="E28" s="66"/>
      <c r="F28" s="5"/>
      <c r="G28" s="11"/>
      <c r="H28" s="11"/>
      <c r="I28" s="11"/>
      <c r="J28" s="11"/>
      <c r="K28" s="11"/>
      <c r="L28" s="11"/>
      <c r="M28" s="11"/>
      <c r="N28" s="10"/>
      <c r="O28" s="10"/>
      <c r="P28" s="65"/>
    </row>
    <row r="29" spans="1:16" ht="21" customHeight="1">
      <c r="A29" s="9" t="s">
        <v>134</v>
      </c>
      <c r="D29" s="5"/>
      <c r="E29" s="3"/>
      <c r="F29" s="5"/>
      <c r="G29" s="14">
        <f>SUM(G25:G27)</f>
        <v>11168434</v>
      </c>
      <c r="H29" s="14"/>
      <c r="I29" s="14">
        <f>SUM(I25:I27)</f>
        <v>26493716</v>
      </c>
      <c r="J29" s="14"/>
      <c r="K29" s="14">
        <f>SUM(K25:K27)</f>
        <v>10387273</v>
      </c>
      <c r="L29" s="14"/>
      <c r="M29" s="14">
        <f>SUM(M25:M27)</f>
        <v>25803718</v>
      </c>
      <c r="N29" s="13"/>
      <c r="O29" s="13"/>
      <c r="P29" s="65"/>
    </row>
    <row r="30" spans="1:16" ht="7.5" customHeight="1">
      <c r="A30" s="8"/>
      <c r="D30" s="5"/>
      <c r="E30" s="3"/>
      <c r="F30" s="5"/>
      <c r="G30" s="14"/>
      <c r="H30" s="14"/>
      <c r="I30" s="14"/>
      <c r="J30" s="14"/>
      <c r="K30" s="14"/>
      <c r="L30" s="14"/>
      <c r="M30" s="14"/>
      <c r="N30" s="13"/>
      <c r="O30" s="13"/>
      <c r="P30" s="65"/>
    </row>
    <row r="31" spans="1:16" ht="21" customHeight="1">
      <c r="A31" s="33" t="s">
        <v>91</v>
      </c>
      <c r="B31" s="33"/>
      <c r="C31" s="33"/>
      <c r="D31" s="5"/>
      <c r="E31" s="3"/>
      <c r="F31" s="5"/>
      <c r="G31" s="14"/>
      <c r="H31" s="14"/>
      <c r="I31" s="14"/>
      <c r="J31" s="14"/>
      <c r="K31" s="14"/>
      <c r="L31" s="14"/>
      <c r="M31" s="14"/>
      <c r="N31" s="13"/>
      <c r="O31" s="13"/>
      <c r="P31" s="65"/>
    </row>
    <row r="32" spans="1:16" ht="21" customHeight="1">
      <c r="A32" s="33" t="s">
        <v>173</v>
      </c>
      <c r="B32" s="33"/>
      <c r="C32" s="33"/>
      <c r="D32" s="5"/>
      <c r="E32" s="3"/>
      <c r="F32" s="5"/>
      <c r="G32" s="14"/>
      <c r="H32" s="14"/>
      <c r="I32" s="14"/>
      <c r="J32" s="14"/>
      <c r="K32" s="14"/>
      <c r="L32" s="14"/>
      <c r="M32" s="14"/>
      <c r="N32" s="13"/>
      <c r="O32" s="13"/>
      <c r="P32" s="65"/>
    </row>
    <row r="33" spans="1:16" ht="21" customHeight="1">
      <c r="A33" s="33"/>
      <c r="B33" s="33" t="s">
        <v>180</v>
      </c>
      <c r="C33" s="33"/>
      <c r="D33" s="5"/>
      <c r="E33" s="3"/>
      <c r="F33" s="5"/>
      <c r="G33" s="14" t="s">
        <v>46</v>
      </c>
      <c r="H33" s="14"/>
      <c r="I33" s="14">
        <v>3151751</v>
      </c>
      <c r="J33" s="14"/>
      <c r="K33" s="14" t="s">
        <v>46</v>
      </c>
      <c r="L33" s="14"/>
      <c r="M33" s="14">
        <v>3151751</v>
      </c>
      <c r="N33" s="13"/>
      <c r="O33" s="13"/>
      <c r="P33" s="65"/>
    </row>
    <row r="34" spans="1:16" ht="21" customHeight="1">
      <c r="A34" s="33" t="s">
        <v>120</v>
      </c>
      <c r="B34" s="5"/>
      <c r="C34" s="33"/>
      <c r="D34" s="5"/>
      <c r="E34" s="3"/>
      <c r="F34" s="5"/>
      <c r="G34" s="15">
        <v>4374854</v>
      </c>
      <c r="H34" s="14"/>
      <c r="I34" s="14">
        <v>-2422556</v>
      </c>
      <c r="J34" s="14"/>
      <c r="K34" s="15">
        <v>4374854</v>
      </c>
      <c r="L34" s="14"/>
      <c r="M34" s="14">
        <v>-2422556</v>
      </c>
      <c r="N34" s="13"/>
      <c r="O34" s="13"/>
      <c r="P34" s="65"/>
    </row>
    <row r="35" spans="1:16" ht="21" customHeight="1">
      <c r="A35" s="33" t="s">
        <v>158</v>
      </c>
      <c r="B35" s="5"/>
      <c r="C35" s="33"/>
      <c r="D35" s="5"/>
      <c r="E35" s="3"/>
      <c r="F35" s="5"/>
      <c r="G35" s="15"/>
      <c r="H35" s="14"/>
      <c r="I35" s="14"/>
      <c r="J35" s="14"/>
      <c r="K35" s="15"/>
      <c r="L35" s="14"/>
      <c r="M35" s="14"/>
      <c r="N35" s="13"/>
      <c r="O35" s="13"/>
      <c r="P35" s="65"/>
    </row>
    <row r="36" spans="1:16" ht="21" customHeight="1">
      <c r="A36" s="33" t="s">
        <v>159</v>
      </c>
      <c r="B36" s="5"/>
      <c r="C36" s="33"/>
      <c r="D36" s="5"/>
      <c r="E36" s="3"/>
      <c r="F36" s="5"/>
      <c r="G36" s="20">
        <v>20000000</v>
      </c>
      <c r="H36" s="15"/>
      <c r="I36" s="81" t="s">
        <v>46</v>
      </c>
      <c r="J36" s="15"/>
      <c r="K36" s="20">
        <v>20000000</v>
      </c>
      <c r="L36" s="15"/>
      <c r="M36" s="81" t="s">
        <v>46</v>
      </c>
      <c r="N36" s="13"/>
      <c r="O36" s="13"/>
      <c r="P36" s="65"/>
    </row>
    <row r="37" spans="1:16" ht="7.5" customHeight="1">
      <c r="A37" s="33"/>
      <c r="D37" s="5"/>
      <c r="E37" s="3"/>
      <c r="F37" s="5"/>
      <c r="G37" s="14"/>
      <c r="H37" s="14"/>
      <c r="I37" s="14"/>
      <c r="J37" s="14"/>
      <c r="K37" s="14"/>
      <c r="L37" s="14"/>
      <c r="M37" s="14"/>
      <c r="N37" s="13"/>
      <c r="O37" s="13"/>
      <c r="P37" s="65"/>
    </row>
    <row r="38" spans="1:16" ht="21" customHeight="1">
      <c r="A38" s="33" t="s">
        <v>179</v>
      </c>
      <c r="D38" s="5"/>
      <c r="E38" s="3"/>
      <c r="F38" s="5"/>
      <c r="G38" s="81">
        <f>SUM(G33:G36)</f>
        <v>24374854</v>
      </c>
      <c r="H38" s="14"/>
      <c r="I38" s="81">
        <f>SUM(I33:I36)</f>
        <v>729195</v>
      </c>
      <c r="J38" s="14"/>
      <c r="K38" s="81">
        <f>SUM(K33:K36)</f>
        <v>24374854</v>
      </c>
      <c r="L38" s="14"/>
      <c r="M38" s="81">
        <f>SUM(M33:M36)</f>
        <v>729195</v>
      </c>
      <c r="N38" s="13"/>
      <c r="O38" s="13"/>
      <c r="P38" s="65"/>
    </row>
    <row r="39" spans="1:16" ht="9" customHeight="1">
      <c r="A39" s="33"/>
      <c r="D39" s="5"/>
      <c r="E39" s="3"/>
      <c r="F39" s="5"/>
      <c r="G39" s="14"/>
      <c r="H39" s="14"/>
      <c r="I39" s="14"/>
      <c r="J39" s="14"/>
      <c r="K39" s="14"/>
      <c r="L39" s="14"/>
      <c r="M39" s="14"/>
      <c r="N39" s="13"/>
      <c r="O39" s="13"/>
      <c r="P39" s="65"/>
    </row>
    <row r="40" spans="1:16" ht="21.75" thickBot="1">
      <c r="A40" s="9" t="s">
        <v>135</v>
      </c>
      <c r="D40" s="5"/>
      <c r="E40" s="3"/>
      <c r="F40" s="5"/>
      <c r="G40" s="68">
        <f>+G38+G29</f>
        <v>35543288</v>
      </c>
      <c r="H40" s="14"/>
      <c r="I40" s="68">
        <f>+I38+I29</f>
        <v>27222911</v>
      </c>
      <c r="J40" s="14"/>
      <c r="K40" s="68">
        <f>+K38+K29</f>
        <v>34762127</v>
      </c>
      <c r="L40" s="14"/>
      <c r="M40" s="68">
        <f>+M38+M29</f>
        <v>26532913</v>
      </c>
      <c r="N40" s="13"/>
      <c r="O40" s="13"/>
      <c r="P40" s="65"/>
    </row>
    <row r="41" spans="1:16" ht="7.5" customHeight="1" thickTop="1">
      <c r="A41" s="9"/>
      <c r="D41" s="5"/>
      <c r="E41" s="3"/>
      <c r="F41" s="5"/>
      <c r="G41" s="14"/>
      <c r="H41" s="14"/>
      <c r="I41" s="14"/>
      <c r="J41" s="14"/>
      <c r="K41" s="14"/>
      <c r="L41" s="14"/>
      <c r="M41" s="14"/>
      <c r="N41" s="13"/>
      <c r="O41" s="13"/>
      <c r="P41" s="65"/>
    </row>
    <row r="42" spans="1:16" ht="21" customHeight="1">
      <c r="A42" s="9" t="s">
        <v>136</v>
      </c>
      <c r="B42" s="5"/>
      <c r="C42" s="5"/>
      <c r="D42" s="5"/>
      <c r="E42" s="3"/>
      <c r="F42" s="5"/>
      <c r="G42" s="14"/>
      <c r="H42" s="14"/>
      <c r="I42" s="14"/>
      <c r="J42" s="14"/>
      <c r="K42" s="14"/>
      <c r="L42" s="14"/>
      <c r="M42" s="14"/>
      <c r="N42" s="13"/>
      <c r="O42" s="13"/>
      <c r="P42" s="65"/>
    </row>
    <row r="43" spans="1:16" ht="21" customHeight="1">
      <c r="A43" s="9"/>
      <c r="B43" s="5" t="s">
        <v>183</v>
      </c>
      <c r="C43" s="5"/>
      <c r="D43" s="5"/>
      <c r="E43" s="3"/>
      <c r="F43" s="5"/>
      <c r="G43" s="14">
        <f>+G29</f>
        <v>11168434</v>
      </c>
      <c r="H43" s="14"/>
      <c r="I43" s="14">
        <f>+I29</f>
        <v>26493716</v>
      </c>
      <c r="J43" s="14"/>
      <c r="K43" s="14">
        <f>+K29</f>
        <v>10387273</v>
      </c>
      <c r="L43" s="14"/>
      <c r="M43" s="14">
        <f>+M29</f>
        <v>25803718</v>
      </c>
      <c r="N43" s="13"/>
      <c r="O43" s="13"/>
      <c r="P43" s="65"/>
    </row>
    <row r="44" spans="1:16" ht="21" customHeight="1">
      <c r="A44" s="9"/>
      <c r="B44" s="5" t="s">
        <v>67</v>
      </c>
      <c r="C44" s="5"/>
      <c r="D44" s="5"/>
      <c r="E44" s="3"/>
      <c r="F44" s="5"/>
      <c r="G44" s="168" t="s">
        <v>46</v>
      </c>
      <c r="H44" s="168"/>
      <c r="I44" s="168" t="s">
        <v>46</v>
      </c>
      <c r="J44" s="168"/>
      <c r="K44" s="168" t="s">
        <v>46</v>
      </c>
      <c r="L44" s="168"/>
      <c r="M44" s="168" t="s">
        <v>46</v>
      </c>
      <c r="N44" s="13"/>
      <c r="O44" s="13"/>
      <c r="P44" s="65"/>
    </row>
    <row r="45" spans="1:16" ht="21" customHeight="1" thickBot="1">
      <c r="A45" s="9"/>
      <c r="B45" s="5"/>
      <c r="C45" s="5"/>
      <c r="D45" s="5"/>
      <c r="E45" s="3"/>
      <c r="F45" s="5"/>
      <c r="G45" s="69">
        <f>SUM(G43:G44)</f>
        <v>11168434</v>
      </c>
      <c r="H45" s="14"/>
      <c r="I45" s="69">
        <f>SUM(I43:I44)</f>
        <v>26493716</v>
      </c>
      <c r="J45" s="14"/>
      <c r="K45" s="69">
        <f>SUM(K43:K44)</f>
        <v>10387273</v>
      </c>
      <c r="L45" s="14"/>
      <c r="M45" s="69">
        <f>SUM(M43:M44)</f>
        <v>25803718</v>
      </c>
      <c r="N45" s="13"/>
      <c r="O45" s="13"/>
      <c r="P45" s="65"/>
    </row>
    <row r="46" spans="4:16" ht="7.5" customHeight="1" thickTop="1">
      <c r="D46" s="5"/>
      <c r="E46" s="3"/>
      <c r="F46" s="5"/>
      <c r="G46" s="70"/>
      <c r="H46" s="70"/>
      <c r="I46" s="70"/>
      <c r="J46" s="70"/>
      <c r="K46" s="70"/>
      <c r="L46" s="70"/>
      <c r="M46" s="70"/>
      <c r="N46" s="71"/>
      <c r="O46" s="71"/>
      <c r="P46" s="65"/>
    </row>
    <row r="47" spans="1:16" ht="21" customHeight="1">
      <c r="A47" s="9" t="s">
        <v>137</v>
      </c>
      <c r="B47" s="5"/>
      <c r="D47" s="5"/>
      <c r="E47" s="3"/>
      <c r="F47" s="5"/>
      <c r="G47" s="70"/>
      <c r="H47" s="70"/>
      <c r="I47" s="70"/>
      <c r="J47" s="70"/>
      <c r="K47" s="70"/>
      <c r="L47" s="70"/>
      <c r="M47" s="70"/>
      <c r="N47" s="71"/>
      <c r="O47" s="71"/>
      <c r="P47" s="65"/>
    </row>
    <row r="48" spans="2:16" ht="21" customHeight="1">
      <c r="B48" s="5" t="s">
        <v>183</v>
      </c>
      <c r="D48" s="5"/>
      <c r="E48" s="3"/>
      <c r="F48" s="5"/>
      <c r="G48" s="14">
        <f>+G40</f>
        <v>35543288</v>
      </c>
      <c r="H48" s="70"/>
      <c r="I48" s="11">
        <f>+I40</f>
        <v>27222911</v>
      </c>
      <c r="J48" s="70"/>
      <c r="K48" s="14">
        <f>+K40</f>
        <v>34762127</v>
      </c>
      <c r="L48" s="70"/>
      <c r="M48" s="11">
        <f>+M40</f>
        <v>26532913</v>
      </c>
      <c r="N48" s="71"/>
      <c r="O48" s="10"/>
      <c r="P48" s="65"/>
    </row>
    <row r="49" spans="2:16" ht="21" customHeight="1">
      <c r="B49" s="5" t="s">
        <v>67</v>
      </c>
      <c r="D49" s="5"/>
      <c r="E49" s="3"/>
      <c r="F49" s="5"/>
      <c r="G49" s="168" t="s">
        <v>46</v>
      </c>
      <c r="H49" s="22"/>
      <c r="I49" s="168" t="s">
        <v>46</v>
      </c>
      <c r="J49" s="22"/>
      <c r="K49" s="168" t="s">
        <v>46</v>
      </c>
      <c r="L49" s="22"/>
      <c r="M49" s="168" t="s">
        <v>46</v>
      </c>
      <c r="N49" s="21"/>
      <c r="O49" s="21"/>
      <c r="P49" s="65"/>
    </row>
    <row r="50" spans="4:18" ht="21" customHeight="1" thickBot="1">
      <c r="D50" s="5"/>
      <c r="E50" s="3"/>
      <c r="F50" s="5"/>
      <c r="G50" s="69">
        <f>SUM(G48:G49)</f>
        <v>35543288</v>
      </c>
      <c r="H50" s="70"/>
      <c r="I50" s="72">
        <f>SUM(I48:I49)</f>
        <v>27222911</v>
      </c>
      <c r="J50" s="70"/>
      <c r="K50" s="69">
        <f>SUM(K48:K49)</f>
        <v>34762127</v>
      </c>
      <c r="L50" s="70"/>
      <c r="M50" s="72">
        <f>SUM(M48:M49)</f>
        <v>26532913</v>
      </c>
      <c r="N50" s="71"/>
      <c r="O50" s="10"/>
      <c r="P50" s="73"/>
      <c r="Q50" s="73"/>
      <c r="R50" s="73"/>
    </row>
    <row r="51" spans="4:18" ht="7.5" customHeight="1" thickTop="1">
      <c r="D51" s="5"/>
      <c r="E51" s="3"/>
      <c r="F51" s="5"/>
      <c r="G51" s="70"/>
      <c r="H51" s="70"/>
      <c r="I51" s="70"/>
      <c r="J51" s="70"/>
      <c r="K51" s="70"/>
      <c r="L51" s="70"/>
      <c r="M51" s="70"/>
      <c r="N51" s="71"/>
      <c r="O51" s="71"/>
      <c r="P51" s="73"/>
      <c r="Q51" s="73"/>
      <c r="R51" s="73"/>
    </row>
    <row r="52" spans="1:18" ht="21" customHeight="1">
      <c r="A52" s="74" t="s">
        <v>139</v>
      </c>
      <c r="D52" s="5"/>
      <c r="E52" s="3"/>
      <c r="F52" s="5"/>
      <c r="G52" s="70"/>
      <c r="H52" s="70"/>
      <c r="I52" s="70"/>
      <c r="J52" s="70"/>
      <c r="K52" s="70"/>
      <c r="L52" s="70"/>
      <c r="M52" s="70"/>
      <c r="N52" s="71"/>
      <c r="O52" s="71"/>
      <c r="P52" s="73"/>
      <c r="Q52" s="73"/>
      <c r="R52" s="73"/>
    </row>
    <row r="53" spans="1:18" ht="21" customHeight="1" thickBot="1">
      <c r="A53" s="74" t="s">
        <v>68</v>
      </c>
      <c r="D53" s="5"/>
      <c r="E53" s="3"/>
      <c r="F53" s="5"/>
      <c r="G53" s="120">
        <f>G43/900000000</f>
        <v>0.01240937111111111</v>
      </c>
      <c r="H53" s="121"/>
      <c r="I53" s="122">
        <f>I43/900000000</f>
        <v>0.02943746222222222</v>
      </c>
      <c r="J53" s="121"/>
      <c r="K53" s="120">
        <f>K43/900000000</f>
        <v>0.011541414444444445</v>
      </c>
      <c r="L53" s="121"/>
      <c r="M53" s="122">
        <f>M43/900000000</f>
        <v>0.028670797777777778</v>
      </c>
      <c r="N53" s="73"/>
      <c r="O53" s="73"/>
      <c r="P53" s="73"/>
      <c r="Q53" s="73"/>
      <c r="R53" s="73"/>
    </row>
    <row r="54" ht="24.7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35433070866141736" top="0.45" bottom="0.59" header="0.3937007874015748" footer="0.35433070866141736"/>
  <pageSetup firstPageNumber="5" useFirstPageNumber="1" horizontalDpi="600" verticalDpi="6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zoomScaleSheetLayoutView="100" workbookViewId="0" topLeftCell="B1">
      <selection activeCell="T11" sqref="T11"/>
    </sheetView>
  </sheetViews>
  <sheetFormatPr defaultColWidth="9.140625" defaultRowHeight="24.75" customHeight="1"/>
  <cols>
    <col min="1" max="1" width="15.7109375" style="86" customWidth="1"/>
    <col min="2" max="2" width="28.00390625" style="86" customWidth="1"/>
    <col min="3" max="3" width="1.57421875" style="86" customWidth="1"/>
    <col min="4" max="4" width="11.00390625" style="86" customWidth="1"/>
    <col min="5" max="5" width="1.57421875" style="86" customWidth="1"/>
    <col min="6" max="6" width="14.28125" style="86" customWidth="1"/>
    <col min="7" max="7" width="1.421875" style="86" customWidth="1"/>
    <col min="8" max="8" width="14.28125" style="86" customWidth="1"/>
    <col min="9" max="9" width="1.421875" style="86" customWidth="1"/>
    <col min="10" max="10" width="14.28125" style="86" customWidth="1"/>
    <col min="11" max="11" width="1.421875" style="86" customWidth="1"/>
    <col min="12" max="12" width="14.28125" style="86" customWidth="1"/>
    <col min="13" max="13" width="1.28515625" style="86" customWidth="1"/>
    <col min="14" max="14" width="16.28125" style="86" bestFit="1" customWidth="1"/>
    <col min="15" max="15" width="1.28515625" style="86" customWidth="1"/>
    <col min="16" max="16" width="20.140625" style="86" customWidth="1"/>
    <col min="17" max="17" width="1.28515625" style="86" customWidth="1"/>
    <col min="18" max="18" width="15.57421875" style="86" customWidth="1"/>
    <col min="19" max="19" width="1.28515625" style="86" customWidth="1"/>
    <col min="20" max="20" width="14.28125" style="86" customWidth="1"/>
    <col min="21" max="21" width="1.28515625" style="86" customWidth="1"/>
    <col min="22" max="22" width="14.28125" style="86" customWidth="1"/>
    <col min="23" max="23" width="1.28515625" style="86" customWidth="1"/>
    <col min="24" max="24" width="14.28125" style="86" customWidth="1"/>
    <col min="25" max="25" width="5.57421875" style="86" customWidth="1"/>
    <col min="26" max="16384" width="9.140625" style="86" customWidth="1"/>
  </cols>
  <sheetData>
    <row r="1" spans="1:25" s="97" customFormat="1" ht="24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91"/>
      <c r="W1" s="191"/>
      <c r="X1" s="191"/>
      <c r="Y1" s="78"/>
    </row>
    <row r="2" spans="1:25" s="97" customFormat="1" ht="24" customHeight="1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191"/>
      <c r="W2" s="191"/>
      <c r="X2" s="191"/>
      <c r="Y2" s="78"/>
    </row>
    <row r="3" spans="1:25" s="97" customFormat="1" ht="24" customHeight="1">
      <c r="A3" s="64" t="s">
        <v>132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0" ht="22.5" customHeight="1">
      <c r="A4" s="90"/>
      <c r="B4" s="90"/>
      <c r="C4" s="90"/>
      <c r="D4" s="90"/>
      <c r="E4" s="9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5" ht="22.5" customHeight="1">
      <c r="A5" s="90"/>
      <c r="B5" s="90"/>
      <c r="C5" s="90"/>
      <c r="D5" s="90"/>
      <c r="E5" s="90"/>
      <c r="F5" s="193" t="s">
        <v>160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3"/>
    </row>
    <row r="6" spans="1:25" ht="22.5" customHeight="1">
      <c r="A6" s="90"/>
      <c r="B6" s="90"/>
      <c r="C6" s="90"/>
      <c r="D6" s="90"/>
      <c r="E6" s="90"/>
      <c r="F6" s="192" t="s">
        <v>1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3"/>
    </row>
    <row r="7" spans="1:25" ht="22.5" customHeight="1">
      <c r="A7" s="90"/>
      <c r="B7" s="90"/>
      <c r="C7" s="90"/>
      <c r="D7" s="90"/>
      <c r="E7" s="90"/>
      <c r="F7" s="192" t="s">
        <v>184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98"/>
      <c r="V7" s="98"/>
      <c r="W7" s="98"/>
      <c r="X7" s="98"/>
      <c r="Y7" s="5"/>
    </row>
    <row r="8" spans="1:25" ht="22.5" customHeight="1">
      <c r="A8" s="5"/>
      <c r="B8" s="5"/>
      <c r="C8" s="5"/>
      <c r="D8" s="5"/>
      <c r="E8" s="90"/>
      <c r="G8" s="3"/>
      <c r="H8" s="3"/>
      <c r="I8" s="3"/>
      <c r="J8" s="194"/>
      <c r="K8" s="194"/>
      <c r="L8" s="194"/>
      <c r="M8" s="3"/>
      <c r="N8" s="192" t="s">
        <v>74</v>
      </c>
      <c r="O8" s="192"/>
      <c r="P8" s="192"/>
      <c r="Q8" s="192"/>
      <c r="R8" s="192"/>
      <c r="S8" s="98"/>
      <c r="T8" s="98"/>
      <c r="U8" s="5"/>
      <c r="V8" s="3"/>
      <c r="W8" s="5"/>
      <c r="X8" s="5"/>
      <c r="Y8" s="5"/>
    </row>
    <row r="9" spans="1:25" ht="22.5" customHeight="1">
      <c r="A9" s="5"/>
      <c r="B9" s="5"/>
      <c r="C9" s="5"/>
      <c r="D9" s="5"/>
      <c r="E9" s="90"/>
      <c r="G9" s="3"/>
      <c r="H9" s="3"/>
      <c r="I9" s="3"/>
      <c r="J9" s="3"/>
      <c r="K9" s="3"/>
      <c r="L9" s="3"/>
      <c r="M9" s="3"/>
      <c r="N9" s="192" t="s">
        <v>91</v>
      </c>
      <c r="O9" s="192"/>
      <c r="P9" s="192"/>
      <c r="Q9" s="3"/>
      <c r="R9" s="3"/>
      <c r="S9" s="3"/>
      <c r="T9" s="3"/>
      <c r="U9" s="5"/>
      <c r="V9" s="3"/>
      <c r="W9" s="5"/>
      <c r="X9" s="5"/>
      <c r="Y9" s="5"/>
    </row>
    <row r="10" spans="1:25" ht="22.5" customHeight="1">
      <c r="A10" s="5"/>
      <c r="B10" s="5"/>
      <c r="C10" s="5"/>
      <c r="D10" s="5"/>
      <c r="E10" s="90"/>
      <c r="G10" s="3"/>
      <c r="H10" s="3"/>
      <c r="I10" s="3"/>
      <c r="J10" s="193" t="s">
        <v>86</v>
      </c>
      <c r="K10" s="193"/>
      <c r="L10" s="193"/>
      <c r="M10" s="3"/>
      <c r="N10" s="98"/>
      <c r="O10" s="98"/>
      <c r="P10" s="98" t="s">
        <v>124</v>
      </c>
      <c r="Q10" s="3"/>
      <c r="R10" s="3"/>
      <c r="S10" s="3"/>
      <c r="T10" s="3"/>
      <c r="U10" s="5"/>
      <c r="V10" s="3"/>
      <c r="W10" s="5"/>
      <c r="X10" s="5"/>
      <c r="Y10" s="5"/>
    </row>
    <row r="11" spans="1:22" ht="22.5" customHeight="1">
      <c r="A11" s="5"/>
      <c r="B11" s="5"/>
      <c r="C11" s="5"/>
      <c r="D11" s="5"/>
      <c r="E11" s="5"/>
      <c r="G11" s="3"/>
      <c r="H11" s="3"/>
      <c r="I11" s="3"/>
      <c r="J11" s="3" t="s">
        <v>47</v>
      </c>
      <c r="K11" s="3"/>
      <c r="L11" s="3"/>
      <c r="M11" s="3"/>
      <c r="N11" s="3" t="s">
        <v>110</v>
      </c>
      <c r="O11" s="3"/>
      <c r="P11" s="3" t="s">
        <v>125</v>
      </c>
      <c r="Q11" s="3"/>
      <c r="R11" s="3" t="s">
        <v>87</v>
      </c>
      <c r="S11" s="3"/>
      <c r="T11" s="3" t="s">
        <v>87</v>
      </c>
      <c r="V11" s="3" t="s">
        <v>99</v>
      </c>
    </row>
    <row r="12" spans="1:25" ht="22.5" customHeight="1">
      <c r="A12" s="5"/>
      <c r="B12" s="5"/>
      <c r="C12" s="5"/>
      <c r="D12" s="5"/>
      <c r="E12" s="5"/>
      <c r="F12" s="99" t="s">
        <v>101</v>
      </c>
      <c r="G12" s="3"/>
      <c r="H12" s="3"/>
      <c r="I12" s="3"/>
      <c r="J12" s="3" t="s">
        <v>48</v>
      </c>
      <c r="K12" s="3"/>
      <c r="L12" s="3" t="s">
        <v>49</v>
      </c>
      <c r="M12" s="3"/>
      <c r="N12" s="3" t="s">
        <v>111</v>
      </c>
      <c r="O12" s="3"/>
      <c r="P12" s="3" t="s">
        <v>126</v>
      </c>
      <c r="Q12" s="3"/>
      <c r="R12" s="3" t="s">
        <v>75</v>
      </c>
      <c r="S12" s="3"/>
      <c r="T12" s="3" t="s">
        <v>20</v>
      </c>
      <c r="V12" s="3" t="s">
        <v>100</v>
      </c>
      <c r="X12" s="3" t="s">
        <v>87</v>
      </c>
      <c r="Y12" s="3"/>
    </row>
    <row r="13" spans="1:25" ht="22.5" customHeight="1">
      <c r="A13" s="5"/>
      <c r="B13" s="5"/>
      <c r="C13" s="5"/>
      <c r="D13" s="100" t="s">
        <v>2</v>
      </c>
      <c r="E13" s="5"/>
      <c r="F13" s="100" t="s">
        <v>102</v>
      </c>
      <c r="G13" s="3"/>
      <c r="H13" s="94" t="s">
        <v>54</v>
      </c>
      <c r="I13" s="3"/>
      <c r="J13" s="94" t="s">
        <v>23</v>
      </c>
      <c r="K13" s="3"/>
      <c r="L13" s="94" t="s">
        <v>69</v>
      </c>
      <c r="M13" s="3"/>
      <c r="N13" s="94" t="s">
        <v>112</v>
      </c>
      <c r="O13" s="3"/>
      <c r="P13" s="94" t="s">
        <v>127</v>
      </c>
      <c r="Q13" s="3"/>
      <c r="R13" s="94" t="s">
        <v>20</v>
      </c>
      <c r="S13" s="3"/>
      <c r="T13" s="94" t="s">
        <v>185</v>
      </c>
      <c r="U13" s="5"/>
      <c r="V13" s="94" t="s">
        <v>70</v>
      </c>
      <c r="W13" s="5"/>
      <c r="X13" s="94" t="s">
        <v>20</v>
      </c>
      <c r="Y13" s="3"/>
    </row>
    <row r="14" spans="1:25" ht="13.5" customHeight="1">
      <c r="A14" s="5"/>
      <c r="B14" s="5"/>
      <c r="C14" s="5"/>
      <c r="D14" s="5"/>
      <c r="E14" s="5"/>
      <c r="F14" s="9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3"/>
      <c r="W14" s="5"/>
      <c r="X14" s="3"/>
      <c r="Y14" s="3"/>
    </row>
    <row r="15" spans="1:25" ht="22.5" customHeight="1">
      <c r="A15" s="115" t="s">
        <v>106</v>
      </c>
      <c r="F15" s="102">
        <v>900000000</v>
      </c>
      <c r="H15" s="102">
        <v>195672136</v>
      </c>
      <c r="J15" s="102">
        <v>6600000</v>
      </c>
      <c r="L15" s="102">
        <v>-4856172</v>
      </c>
      <c r="N15" s="102">
        <v>-66921189</v>
      </c>
      <c r="P15" s="38" t="s">
        <v>46</v>
      </c>
      <c r="R15" s="102">
        <f>SUM(N15:P15)</f>
        <v>-66921189</v>
      </c>
      <c r="T15" s="11">
        <f>SUM(F15:L15,R15)</f>
        <v>1030494775</v>
      </c>
      <c r="V15" s="171" t="s">
        <v>46</v>
      </c>
      <c r="X15" s="11">
        <f>SUM(T15:V15)</f>
        <v>1030494775</v>
      </c>
      <c r="Y15" s="11"/>
    </row>
    <row r="16" spans="1:25" ht="22.5" customHeight="1">
      <c r="A16" s="116" t="s">
        <v>104</v>
      </c>
      <c r="D16" s="66">
        <v>3</v>
      </c>
      <c r="F16" s="169" t="s">
        <v>46</v>
      </c>
      <c r="H16" s="169" t="s">
        <v>46</v>
      </c>
      <c r="J16" s="169" t="s">
        <v>46</v>
      </c>
      <c r="L16" s="131">
        <v>3822511</v>
      </c>
      <c r="N16" s="169" t="s">
        <v>46</v>
      </c>
      <c r="P16" s="113" t="s">
        <v>46</v>
      </c>
      <c r="R16" s="169" t="s">
        <v>46</v>
      </c>
      <c r="T16" s="85">
        <f>SUM(F16:L16,R16)</f>
        <v>3822511</v>
      </c>
      <c r="V16" s="85">
        <v>280</v>
      </c>
      <c r="X16" s="85">
        <f>SUM(T16:V16)</f>
        <v>3822791</v>
      </c>
      <c r="Y16" s="11"/>
    </row>
    <row r="17" spans="1:25" ht="22.5" customHeight="1">
      <c r="A17" s="83" t="s">
        <v>163</v>
      </c>
      <c r="F17" s="102">
        <f>SUM(F15:F16)</f>
        <v>900000000</v>
      </c>
      <c r="H17" s="102">
        <f>SUM(H15:H16)</f>
        <v>195672136</v>
      </c>
      <c r="J17" s="102">
        <f>SUM(J15:J16)</f>
        <v>6600000</v>
      </c>
      <c r="L17" s="102">
        <f>SUM(L15:L16)</f>
        <v>-1033661</v>
      </c>
      <c r="N17" s="102">
        <f>SUM(N15:N16)</f>
        <v>-66921189</v>
      </c>
      <c r="P17" s="171" t="s">
        <v>46</v>
      </c>
      <c r="R17" s="102">
        <f>SUM(R15:R16)</f>
        <v>-66921189</v>
      </c>
      <c r="T17" s="102">
        <f>SUM(T15:T16)</f>
        <v>1034317286</v>
      </c>
      <c r="V17" s="102">
        <f>SUM(V15:V16)</f>
        <v>280</v>
      </c>
      <c r="X17" s="102">
        <f>SUM(X15:X16)</f>
        <v>1034317566</v>
      </c>
      <c r="Y17" s="11"/>
    </row>
    <row r="18" spans="1:25" ht="22.5" customHeight="1">
      <c r="A18" s="19" t="s">
        <v>118</v>
      </c>
      <c r="D18" s="166">
        <v>21</v>
      </c>
      <c r="F18" s="170" t="s">
        <v>46</v>
      </c>
      <c r="G18" s="19"/>
      <c r="H18" s="170" t="s">
        <v>46</v>
      </c>
      <c r="J18" s="102">
        <v>485000</v>
      </c>
      <c r="L18" s="102">
        <v>-485000</v>
      </c>
      <c r="N18" s="170" t="s">
        <v>46</v>
      </c>
      <c r="O18" s="19"/>
      <c r="P18" s="38" t="s">
        <v>46</v>
      </c>
      <c r="Q18" s="19"/>
      <c r="R18" s="170" t="s">
        <v>46</v>
      </c>
      <c r="S18" s="19"/>
      <c r="T18" s="170" t="s">
        <v>46</v>
      </c>
      <c r="V18" s="170" t="s">
        <v>46</v>
      </c>
      <c r="X18" s="170" t="s">
        <v>46</v>
      </c>
      <c r="Y18" s="11"/>
    </row>
    <row r="19" spans="1:25" ht="22.5" customHeight="1">
      <c r="A19" s="19" t="s">
        <v>117</v>
      </c>
      <c r="D19" s="166">
        <v>21</v>
      </c>
      <c r="F19" s="170" t="s">
        <v>46</v>
      </c>
      <c r="G19" s="19"/>
      <c r="H19" s="170" t="s">
        <v>46</v>
      </c>
      <c r="J19" s="170" t="s">
        <v>46</v>
      </c>
      <c r="L19" s="102">
        <v>-9000000</v>
      </c>
      <c r="N19" s="170" t="s">
        <v>46</v>
      </c>
      <c r="O19" s="19"/>
      <c r="P19" s="171" t="s">
        <v>46</v>
      </c>
      <c r="Q19" s="19"/>
      <c r="R19" s="170" t="s">
        <v>46</v>
      </c>
      <c r="T19" s="11">
        <f>SUM(F19:L19,R19)</f>
        <v>-9000000</v>
      </c>
      <c r="V19" s="170" t="s">
        <v>46</v>
      </c>
      <c r="X19" s="11">
        <f>SUM(T19:V19)</f>
        <v>-9000000</v>
      </c>
      <c r="Y19" s="11"/>
    </row>
    <row r="20" spans="1:25" ht="22.5" customHeight="1">
      <c r="A20" s="5" t="s">
        <v>164</v>
      </c>
      <c r="F20" s="172" t="s">
        <v>46</v>
      </c>
      <c r="G20" s="154"/>
      <c r="H20" s="172" t="s">
        <v>46</v>
      </c>
      <c r="I20" s="87"/>
      <c r="J20" s="172" t="s">
        <v>46</v>
      </c>
      <c r="K20" s="87"/>
      <c r="L20" s="93">
        <f>+งบกำไรขาดทุนเบ็ดเสร็จ!I29</f>
        <v>26493716</v>
      </c>
      <c r="M20" s="11"/>
      <c r="N20" s="93">
        <f>+งบกำไรขาดทุนเบ็ดเสร็จ!I34</f>
        <v>-2422556</v>
      </c>
      <c r="O20" s="11"/>
      <c r="P20" s="85">
        <v>3151751</v>
      </c>
      <c r="Q20" s="11"/>
      <c r="R20" s="93">
        <f>SUM(N20:P20)</f>
        <v>729195</v>
      </c>
      <c r="S20" s="11"/>
      <c r="T20" s="85">
        <f>SUM(F20:L20,R20)</f>
        <v>27222911</v>
      </c>
      <c r="U20" s="5"/>
      <c r="V20" s="173" t="s">
        <v>46</v>
      </c>
      <c r="W20" s="5"/>
      <c r="X20" s="76">
        <f>SUM(T20:W20)</f>
        <v>27222911</v>
      </c>
      <c r="Y20" s="12"/>
    </row>
    <row r="21" spans="1:25" ht="22.5" customHeight="1">
      <c r="A21" s="115" t="s">
        <v>140</v>
      </c>
      <c r="B21" s="90"/>
      <c r="C21" s="90"/>
      <c r="D21" s="90"/>
      <c r="E21" s="90"/>
      <c r="F21" s="11">
        <f>SUM(F17:F20)</f>
        <v>900000000</v>
      </c>
      <c r="G21" s="11"/>
      <c r="H21" s="11">
        <f>SUM(H17:H20)</f>
        <v>195672136</v>
      </c>
      <c r="I21" s="11"/>
      <c r="J21" s="11">
        <f>SUM(J17:J20)</f>
        <v>7085000</v>
      </c>
      <c r="K21" s="11"/>
      <c r="L21" s="11">
        <f>SUM(L17:L20)</f>
        <v>15975055</v>
      </c>
      <c r="M21" s="11"/>
      <c r="N21" s="11">
        <f>SUM(N17:N20)</f>
        <v>-69343745</v>
      </c>
      <c r="O21" s="11"/>
      <c r="P21" s="11">
        <f>SUM(P17:P20)</f>
        <v>3151751</v>
      </c>
      <c r="Q21" s="11"/>
      <c r="R21" s="11">
        <f>SUM(R17:R20)</f>
        <v>-66191994</v>
      </c>
      <c r="S21" s="11"/>
      <c r="T21" s="11">
        <f>SUM(T17:T20)</f>
        <v>1052540197</v>
      </c>
      <c r="U21" s="5"/>
      <c r="V21" s="11">
        <f>SUM(V17:V20)</f>
        <v>280</v>
      </c>
      <c r="W21" s="5"/>
      <c r="X21" s="11">
        <f>SUM(X17:X20)</f>
        <v>1052540477</v>
      </c>
      <c r="Y21" s="11"/>
    </row>
    <row r="22" spans="1:25" ht="22.5" customHeight="1">
      <c r="A22" s="116" t="s">
        <v>128</v>
      </c>
      <c r="B22" s="90"/>
      <c r="C22" s="90"/>
      <c r="D22" s="90"/>
      <c r="E22" s="90"/>
      <c r="F22" s="169" t="s">
        <v>46</v>
      </c>
      <c r="G22" s="36"/>
      <c r="H22" s="169" t="s">
        <v>46</v>
      </c>
      <c r="I22" s="36"/>
      <c r="J22" s="169" t="s">
        <v>46</v>
      </c>
      <c r="K22" s="11"/>
      <c r="L22" s="85">
        <v>3151751</v>
      </c>
      <c r="M22" s="11"/>
      <c r="N22" s="169" t="s">
        <v>46</v>
      </c>
      <c r="O22" s="11"/>
      <c r="P22" s="85">
        <v>-3151751</v>
      </c>
      <c r="Q22" s="11"/>
      <c r="R22" s="85">
        <f>SUM(N22:P22)</f>
        <v>-3151751</v>
      </c>
      <c r="S22" s="11"/>
      <c r="T22" s="175" t="s">
        <v>46</v>
      </c>
      <c r="U22" s="5"/>
      <c r="V22" s="175" t="s">
        <v>46</v>
      </c>
      <c r="W22" s="5"/>
      <c r="X22" s="175" t="s">
        <v>46</v>
      </c>
      <c r="Y22" s="11"/>
    </row>
    <row r="23" spans="1:25" ht="22.5" customHeight="1">
      <c r="A23" s="83" t="s">
        <v>174</v>
      </c>
      <c r="B23" s="90"/>
      <c r="C23" s="90"/>
      <c r="D23" s="90"/>
      <c r="E23" s="90"/>
      <c r="F23" s="11">
        <f>SUM(F21:F22)</f>
        <v>900000000</v>
      </c>
      <c r="G23" s="11"/>
      <c r="H23" s="11">
        <f>SUM(H21:H22)</f>
        <v>195672136</v>
      </c>
      <c r="I23" s="11"/>
      <c r="J23" s="50">
        <f>SUM(J21:J22)</f>
        <v>7085000</v>
      </c>
      <c r="K23" s="11"/>
      <c r="L23" s="11">
        <f>SUM(L21:L22)</f>
        <v>19126806</v>
      </c>
      <c r="M23" s="11"/>
      <c r="N23" s="11">
        <f>SUM(N21:N22)</f>
        <v>-69343745</v>
      </c>
      <c r="O23" s="11"/>
      <c r="P23" s="171" t="s">
        <v>46</v>
      </c>
      <c r="Q23" s="11"/>
      <c r="R23" s="11">
        <f>SUM(N23:P23)</f>
        <v>-69343745</v>
      </c>
      <c r="S23" s="11"/>
      <c r="T23" s="11">
        <f>SUM(F23:L23,R23)</f>
        <v>1052540197</v>
      </c>
      <c r="U23" s="5"/>
      <c r="V23" s="11">
        <f>SUM(V19:V22)</f>
        <v>280</v>
      </c>
      <c r="W23" s="5"/>
      <c r="X23" s="11">
        <f>SUM(T23:V23)</f>
        <v>1052540477</v>
      </c>
      <c r="Y23" s="11"/>
    </row>
    <row r="24" spans="1:25" ht="22.5" customHeight="1">
      <c r="A24" s="19" t="s">
        <v>118</v>
      </c>
      <c r="D24" s="166">
        <v>21</v>
      </c>
      <c r="F24" s="170" t="s">
        <v>46</v>
      </c>
      <c r="H24" s="170" t="s">
        <v>46</v>
      </c>
      <c r="J24" s="102">
        <v>530000</v>
      </c>
      <c r="L24" s="102">
        <v>-530000</v>
      </c>
      <c r="N24" s="170" t="s">
        <v>46</v>
      </c>
      <c r="P24" s="38" t="s">
        <v>46</v>
      </c>
      <c r="R24" s="170" t="s">
        <v>46</v>
      </c>
      <c r="T24" s="170" t="s">
        <v>46</v>
      </c>
      <c r="V24" s="170" t="s">
        <v>46</v>
      </c>
      <c r="X24" s="170" t="s">
        <v>46</v>
      </c>
      <c r="Y24" s="11"/>
    </row>
    <row r="25" spans="1:25" ht="22.5" customHeight="1">
      <c r="A25" s="5" t="s">
        <v>133</v>
      </c>
      <c r="B25" s="5"/>
      <c r="C25" s="5"/>
      <c r="D25" s="5"/>
      <c r="E25" s="5"/>
      <c r="F25" s="172" t="s">
        <v>46</v>
      </c>
      <c r="G25" s="87"/>
      <c r="H25" s="172" t="s">
        <v>46</v>
      </c>
      <c r="I25" s="87"/>
      <c r="J25" s="172" t="s">
        <v>46</v>
      </c>
      <c r="K25" s="11"/>
      <c r="L25" s="81">
        <f>+งบกำไรขาดทุนเบ็ดเสร็จ!G29</f>
        <v>11168434</v>
      </c>
      <c r="M25" s="11"/>
      <c r="N25" s="20">
        <f>งบกำไรขาดทุนเบ็ดเสร็จ!G34+งบกำไรขาดทุนเบ็ดเสร็จ!G36</f>
        <v>24374854</v>
      </c>
      <c r="O25" s="11"/>
      <c r="P25" s="113" t="s">
        <v>46</v>
      </c>
      <c r="Q25" s="11"/>
      <c r="R25" s="11">
        <f>SUM(N25:P25)</f>
        <v>24374854</v>
      </c>
      <c r="S25" s="11"/>
      <c r="T25" s="15">
        <f>SUM(F25:L25,R25)</f>
        <v>35543288</v>
      </c>
      <c r="U25" s="5"/>
      <c r="V25" s="175" t="s">
        <v>46</v>
      </c>
      <c r="W25" s="5"/>
      <c r="X25" s="76">
        <f>SUM(T25:V25)</f>
        <v>35543288</v>
      </c>
      <c r="Y25" s="92"/>
    </row>
    <row r="26" spans="1:25" ht="22.5" customHeight="1" thickBot="1">
      <c r="A26" s="88" t="s">
        <v>138</v>
      </c>
      <c r="B26" s="90"/>
      <c r="C26" s="90"/>
      <c r="D26" s="90"/>
      <c r="E26" s="90"/>
      <c r="F26" s="72">
        <f>SUM(F23:F25)</f>
        <v>900000000</v>
      </c>
      <c r="G26" s="11"/>
      <c r="H26" s="72">
        <f>SUM(H23:H25)</f>
        <v>195672136</v>
      </c>
      <c r="I26" s="11"/>
      <c r="J26" s="72">
        <f>SUM(J23:J25)</f>
        <v>7615000</v>
      </c>
      <c r="K26" s="11"/>
      <c r="L26" s="72">
        <f>SUM(L23:L25)</f>
        <v>29765240</v>
      </c>
      <c r="M26" s="11"/>
      <c r="N26" s="72">
        <f>SUM(N23:N25)</f>
        <v>-44968891</v>
      </c>
      <c r="O26" s="11"/>
      <c r="P26" s="177" t="s">
        <v>46</v>
      </c>
      <c r="Q26" s="11"/>
      <c r="R26" s="72">
        <f>SUM(N26:P26)</f>
        <v>-44968891</v>
      </c>
      <c r="S26" s="11"/>
      <c r="T26" s="72">
        <f>SUM(T23:T25)</f>
        <v>1088083485</v>
      </c>
      <c r="U26" s="5"/>
      <c r="V26" s="72">
        <f>SUM(V23:V25)</f>
        <v>280</v>
      </c>
      <c r="W26" s="5"/>
      <c r="X26" s="72">
        <f>SUM(X23:X25)</f>
        <v>1088083765</v>
      </c>
      <c r="Y26" s="11"/>
    </row>
    <row r="27" spans="1:25" ht="24" customHeight="1" thickTop="1">
      <c r="A27" s="88"/>
      <c r="B27" s="90"/>
      <c r="C27" s="90"/>
      <c r="D27" s="90"/>
      <c r="E27" s="9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1"/>
      <c r="U27" s="5"/>
      <c r="V27" s="46"/>
      <c r="W27" s="5"/>
      <c r="X27" s="11"/>
      <c r="Y27" s="11"/>
    </row>
    <row r="30" spans="12:22" s="117" customFormat="1" ht="24.75" customHeight="1">
      <c r="L30" s="103"/>
      <c r="V30" s="123"/>
    </row>
    <row r="31" s="117" customFormat="1" ht="24.75" customHeight="1"/>
    <row r="32" s="117" customFormat="1" ht="24.75" customHeight="1">
      <c r="L32" s="103"/>
    </row>
    <row r="33" s="117" customFormat="1" ht="24.75" customHeight="1">
      <c r="L33" s="103"/>
    </row>
    <row r="34" s="117" customFormat="1" ht="24.75" customHeight="1"/>
    <row r="35" s="117" customFormat="1" ht="24.75" customHeight="1"/>
    <row r="36" s="117" customFormat="1" ht="24.75" customHeight="1"/>
    <row r="37" s="117" customFormat="1" ht="24.75" customHeight="1"/>
    <row r="38" s="117" customFormat="1" ht="24.75" customHeight="1"/>
    <row r="39" s="117" customFormat="1" ht="24.75" customHeight="1"/>
    <row r="41" ht="24.75" customHeight="1">
      <c r="I41" s="103"/>
    </row>
    <row r="45" ht="24.75" customHeight="1">
      <c r="I45" s="103"/>
    </row>
    <row r="84" ht="24.75" customHeight="1">
      <c r="H84" s="86" t="s">
        <v>71</v>
      </c>
    </row>
  </sheetData>
  <sheetProtection/>
  <mergeCells count="9">
    <mergeCell ref="J10:L10"/>
    <mergeCell ref="V1:X1"/>
    <mergeCell ref="V2:X2"/>
    <mergeCell ref="F7:T7"/>
    <mergeCell ref="N9:P9"/>
    <mergeCell ref="N8:R8"/>
    <mergeCell ref="F6:X6"/>
    <mergeCell ref="F5:X5"/>
    <mergeCell ref="J8:L8"/>
  </mergeCells>
  <printOptions/>
  <pageMargins left="0.7086614173228347" right="0.35433070866141736" top="0.7874015748031497" bottom="0.7874015748031497" header="0.3937007874015748" footer="0.5118110236220472"/>
  <pageSetup firstPageNumber="6" useFirstPageNumber="1" fitToHeight="1" fitToWidth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="80" zoomScaleNormal="80" zoomScaleSheetLayoutView="80" zoomScalePageLayoutView="0" workbookViewId="0" topLeftCell="B1">
      <selection activeCell="N25" sqref="N25"/>
    </sheetView>
  </sheetViews>
  <sheetFormatPr defaultColWidth="9.140625" defaultRowHeight="22.5" customHeight="1"/>
  <cols>
    <col min="1" max="1" width="47.00390625" style="86" customWidth="1"/>
    <col min="2" max="2" width="1.57421875" style="86" customWidth="1"/>
    <col min="3" max="3" width="11.8515625" style="89" customWidth="1"/>
    <col min="4" max="4" width="1.421875" style="86" customWidth="1"/>
    <col min="5" max="5" width="15.7109375" style="86" customWidth="1"/>
    <col min="6" max="6" width="1.421875" style="86" customWidth="1"/>
    <col min="7" max="7" width="15.7109375" style="86" customWidth="1"/>
    <col min="8" max="8" width="1.421875" style="86" customWidth="1"/>
    <col min="9" max="9" width="15.7109375" style="86" customWidth="1"/>
    <col min="10" max="10" width="1.421875" style="86" customWidth="1"/>
    <col min="11" max="11" width="15.7109375" style="86" customWidth="1"/>
    <col min="12" max="12" width="1.421875" style="86" customWidth="1"/>
    <col min="13" max="13" width="20.8515625" style="86" bestFit="1" customWidth="1"/>
    <col min="14" max="14" width="1.28515625" style="86" customWidth="1"/>
    <col min="15" max="15" width="20.7109375" style="86" bestFit="1" customWidth="1"/>
    <col min="16" max="16" width="1.28515625" style="86" customWidth="1"/>
    <col min="17" max="17" width="15.57421875" style="86" customWidth="1"/>
    <col min="18" max="18" width="1.28515625" style="86" customWidth="1"/>
    <col min="19" max="19" width="15.7109375" style="86" customWidth="1"/>
    <col min="20" max="20" width="4.421875" style="86" customWidth="1"/>
    <col min="21" max="16384" width="9.140625" style="86" customWidth="1"/>
  </cols>
  <sheetData>
    <row r="1" spans="1:20" s="97" customFormat="1" ht="24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55"/>
      <c r="M1" s="55"/>
      <c r="N1" s="55"/>
      <c r="O1" s="55"/>
      <c r="P1" s="55"/>
      <c r="Q1" s="191"/>
      <c r="R1" s="191"/>
      <c r="S1" s="191"/>
      <c r="T1" s="78"/>
    </row>
    <row r="2" spans="1:20" s="97" customFormat="1" ht="24" customHeight="1">
      <c r="A2" s="96" t="s">
        <v>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55"/>
      <c r="M2" s="55"/>
      <c r="N2" s="55"/>
      <c r="O2" s="55"/>
      <c r="P2" s="55"/>
      <c r="Q2" s="191"/>
      <c r="R2" s="191"/>
      <c r="S2" s="191"/>
      <c r="T2" s="78"/>
    </row>
    <row r="3" spans="1:20" s="97" customFormat="1" ht="24" customHeight="1">
      <c r="A3" s="96" t="str">
        <f>ส่วนของผู้ถือหุ้นงบรวม!A3</f>
        <v>สำหรับปีสิ้นสุดวันที่ 31 ธันวาคม 2556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21" customHeight="1">
      <c r="A4" s="90"/>
      <c r="B4" s="90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1" customHeight="1">
      <c r="A5" s="90"/>
      <c r="B5" s="90"/>
      <c r="D5" s="5"/>
      <c r="E5" s="193" t="s">
        <v>160</v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3"/>
    </row>
    <row r="6" spans="1:20" ht="21" customHeight="1">
      <c r="A6" s="90"/>
      <c r="B6" s="90"/>
      <c r="D6" s="5"/>
      <c r="E6" s="192" t="s">
        <v>93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3"/>
    </row>
    <row r="7" spans="1:20" ht="21" customHeight="1">
      <c r="A7" s="90"/>
      <c r="B7" s="90"/>
      <c r="D7" s="5"/>
      <c r="E7" s="3"/>
      <c r="F7" s="3"/>
      <c r="G7" s="3"/>
      <c r="H7" s="3"/>
      <c r="I7" s="104"/>
      <c r="J7" s="104"/>
      <c r="K7" s="104"/>
      <c r="L7" s="3"/>
      <c r="M7" s="192" t="s">
        <v>74</v>
      </c>
      <c r="N7" s="192"/>
      <c r="O7" s="192"/>
      <c r="P7" s="192"/>
      <c r="Q7" s="192"/>
      <c r="R7" s="192"/>
      <c r="S7" s="3"/>
      <c r="T7" s="3"/>
    </row>
    <row r="8" spans="1:20" ht="21" customHeight="1">
      <c r="A8" s="90"/>
      <c r="B8" s="90"/>
      <c r="D8" s="5"/>
      <c r="E8" s="3"/>
      <c r="F8" s="3"/>
      <c r="G8" s="3"/>
      <c r="H8" s="3"/>
      <c r="I8" s="194"/>
      <c r="J8" s="194"/>
      <c r="K8" s="194"/>
      <c r="L8" s="3"/>
      <c r="M8" s="192" t="s">
        <v>91</v>
      </c>
      <c r="N8" s="192"/>
      <c r="O8" s="192"/>
      <c r="P8" s="5"/>
      <c r="Q8" s="3"/>
      <c r="R8" s="3"/>
      <c r="S8" s="3"/>
      <c r="T8" s="3"/>
    </row>
    <row r="9" spans="1:20" ht="21" customHeight="1">
      <c r="A9" s="90"/>
      <c r="B9" s="90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124</v>
      </c>
      <c r="P9" s="5"/>
      <c r="Q9" s="3"/>
      <c r="R9" s="3"/>
      <c r="S9" s="3"/>
      <c r="T9" s="3"/>
    </row>
    <row r="10" spans="1:20" ht="21" customHeight="1">
      <c r="A10" s="90"/>
      <c r="B10" s="90"/>
      <c r="D10" s="3"/>
      <c r="E10" s="3"/>
      <c r="F10" s="3"/>
      <c r="G10" s="3"/>
      <c r="H10" s="3"/>
      <c r="I10" s="193" t="s">
        <v>86</v>
      </c>
      <c r="J10" s="193"/>
      <c r="K10" s="193"/>
      <c r="L10" s="3"/>
      <c r="M10" s="3" t="s">
        <v>110</v>
      </c>
      <c r="N10" s="3"/>
      <c r="O10" s="3" t="s">
        <v>125</v>
      </c>
      <c r="P10" s="3"/>
      <c r="Q10" s="3" t="s">
        <v>87</v>
      </c>
      <c r="R10" s="3"/>
      <c r="S10" s="3"/>
      <c r="T10" s="3"/>
    </row>
    <row r="11" spans="1:20" ht="21" customHeight="1">
      <c r="A11" s="90"/>
      <c r="B11" s="90"/>
      <c r="D11" s="3"/>
      <c r="E11" s="99" t="s">
        <v>101</v>
      </c>
      <c r="F11" s="3"/>
      <c r="G11" s="3"/>
      <c r="H11" s="3"/>
      <c r="I11" s="3" t="s">
        <v>105</v>
      </c>
      <c r="J11" s="3"/>
      <c r="K11" s="3" t="s">
        <v>49</v>
      </c>
      <c r="L11" s="3"/>
      <c r="M11" s="3" t="s">
        <v>111</v>
      </c>
      <c r="N11" s="3"/>
      <c r="O11" s="3" t="s">
        <v>126</v>
      </c>
      <c r="P11" s="3"/>
      <c r="Q11" s="3" t="s">
        <v>75</v>
      </c>
      <c r="R11" s="3"/>
      <c r="S11" s="3" t="s">
        <v>87</v>
      </c>
      <c r="T11" s="3"/>
    </row>
    <row r="12" spans="1:20" ht="21" customHeight="1">
      <c r="A12" s="5"/>
      <c r="B12" s="5"/>
      <c r="C12" s="100" t="s">
        <v>2</v>
      </c>
      <c r="D12" s="3"/>
      <c r="E12" s="100" t="s">
        <v>102</v>
      </c>
      <c r="F12" s="3"/>
      <c r="G12" s="94" t="s">
        <v>54</v>
      </c>
      <c r="H12" s="3"/>
      <c r="I12" s="94" t="s">
        <v>78</v>
      </c>
      <c r="J12" s="3"/>
      <c r="K12" s="94" t="s">
        <v>69</v>
      </c>
      <c r="L12" s="3"/>
      <c r="M12" s="94" t="s">
        <v>112</v>
      </c>
      <c r="N12" s="3"/>
      <c r="O12" s="94" t="s">
        <v>127</v>
      </c>
      <c r="P12" s="3"/>
      <c r="Q12" s="94" t="s">
        <v>20</v>
      </c>
      <c r="R12" s="3"/>
      <c r="S12" s="94" t="s">
        <v>20</v>
      </c>
      <c r="T12" s="3"/>
    </row>
    <row r="13" spans="1:20" ht="18" customHeight="1">
      <c r="A13" s="5"/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1" customHeight="1">
      <c r="A14" s="115" t="s">
        <v>106</v>
      </c>
      <c r="B14" s="88"/>
      <c r="D14" s="11"/>
      <c r="E14" s="11">
        <v>900000000</v>
      </c>
      <c r="F14" s="11"/>
      <c r="G14" s="11">
        <v>195672136</v>
      </c>
      <c r="H14" s="50"/>
      <c r="I14" s="11">
        <v>6600000</v>
      </c>
      <c r="J14" s="11"/>
      <c r="K14" s="184">
        <v>9655641</v>
      </c>
      <c r="L14" s="11"/>
      <c r="M14" s="102">
        <v>-66921189</v>
      </c>
      <c r="O14" s="179" t="s">
        <v>46</v>
      </c>
      <c r="Q14" s="102">
        <f>SUM(M14:N14)</f>
        <v>-66921189</v>
      </c>
      <c r="S14" s="11">
        <f>SUM(Q14,K14,I14,G14,E14)</f>
        <v>1045006588</v>
      </c>
      <c r="T14" s="11"/>
    </row>
    <row r="15" spans="1:20" ht="21" customHeight="1">
      <c r="A15" s="116" t="s">
        <v>104</v>
      </c>
      <c r="B15" s="88"/>
      <c r="C15" s="66">
        <v>3</v>
      </c>
      <c r="D15" s="11"/>
      <c r="E15" s="171" t="s">
        <v>46</v>
      </c>
      <c r="F15" s="36"/>
      <c r="G15" s="171" t="s">
        <v>46</v>
      </c>
      <c r="H15" s="178"/>
      <c r="I15" s="171" t="s">
        <v>46</v>
      </c>
      <c r="J15" s="11"/>
      <c r="K15" s="11">
        <v>2329420</v>
      </c>
      <c r="L15" s="11"/>
      <c r="M15" s="170" t="s">
        <v>46</v>
      </c>
      <c r="O15" s="163" t="s">
        <v>46</v>
      </c>
      <c r="Q15" s="170" t="s">
        <v>46</v>
      </c>
      <c r="S15" s="11">
        <f>SUM(E15:K15,Q15)</f>
        <v>2329420</v>
      </c>
      <c r="T15" s="11"/>
    </row>
    <row r="16" spans="1:20" ht="21" customHeight="1">
      <c r="A16" s="83" t="s">
        <v>163</v>
      </c>
      <c r="B16" s="88"/>
      <c r="C16" s="167"/>
      <c r="D16" s="11"/>
      <c r="E16" s="118">
        <f>SUM(E14:E15)</f>
        <v>900000000</v>
      </c>
      <c r="F16" s="11"/>
      <c r="G16" s="118">
        <f>SUM(G14:G15)</f>
        <v>195672136</v>
      </c>
      <c r="H16" s="50"/>
      <c r="I16" s="118">
        <f>SUM(I14:I15)</f>
        <v>6600000</v>
      </c>
      <c r="J16" s="11"/>
      <c r="K16" s="118">
        <f>SUM(K14:K15)</f>
        <v>11985061</v>
      </c>
      <c r="L16" s="11"/>
      <c r="M16" s="119">
        <f>SUM(M14:M15)</f>
        <v>-66921189</v>
      </c>
      <c r="O16" s="179" t="s">
        <v>46</v>
      </c>
      <c r="Q16" s="119">
        <f>SUM(Q14:Q15)</f>
        <v>-66921189</v>
      </c>
      <c r="S16" s="118">
        <f>SUM(E16:K16,Q16)</f>
        <v>1047336008</v>
      </c>
      <c r="T16" s="11"/>
    </row>
    <row r="17" spans="1:20" ht="21" customHeight="1">
      <c r="A17" s="19" t="s">
        <v>118</v>
      </c>
      <c r="B17" s="88"/>
      <c r="C17" s="167" t="s">
        <v>175</v>
      </c>
      <c r="D17" s="11"/>
      <c r="E17" s="171" t="s">
        <v>46</v>
      </c>
      <c r="F17" s="46"/>
      <c r="G17" s="171" t="s">
        <v>46</v>
      </c>
      <c r="H17" s="50"/>
      <c r="I17" s="11">
        <v>485000</v>
      </c>
      <c r="J17" s="11"/>
      <c r="K17" s="102">
        <v>-485000</v>
      </c>
      <c r="L17" s="11"/>
      <c r="M17" s="171" t="s">
        <v>46</v>
      </c>
      <c r="O17" s="171" t="s">
        <v>46</v>
      </c>
      <c r="Q17" s="171" t="s">
        <v>46</v>
      </c>
      <c r="S17" s="171" t="s">
        <v>46</v>
      </c>
      <c r="T17" s="11"/>
    </row>
    <row r="18" spans="1:20" ht="21" customHeight="1">
      <c r="A18" s="19" t="s">
        <v>117</v>
      </c>
      <c r="B18" s="88"/>
      <c r="C18" s="167" t="s">
        <v>175</v>
      </c>
      <c r="D18" s="11"/>
      <c r="E18" s="171" t="s">
        <v>46</v>
      </c>
      <c r="F18" s="46"/>
      <c r="G18" s="171" t="s">
        <v>46</v>
      </c>
      <c r="H18" s="50"/>
      <c r="I18" s="171" t="s">
        <v>46</v>
      </c>
      <c r="J18" s="11"/>
      <c r="K18" s="102">
        <v>-9000000</v>
      </c>
      <c r="L18" s="11"/>
      <c r="M18" s="171" t="s">
        <v>46</v>
      </c>
      <c r="O18" s="171" t="s">
        <v>46</v>
      </c>
      <c r="Q18" s="171" t="s">
        <v>46</v>
      </c>
      <c r="S18" s="11">
        <f>SUM(Q18,K18,I18,G18,E18)</f>
        <v>-9000000</v>
      </c>
      <c r="T18" s="11"/>
    </row>
    <row r="19" spans="1:20" ht="21" customHeight="1">
      <c r="A19" s="5" t="s">
        <v>164</v>
      </c>
      <c r="B19" s="5"/>
      <c r="C19" s="167"/>
      <c r="D19" s="11"/>
      <c r="E19" s="172" t="s">
        <v>46</v>
      </c>
      <c r="F19" s="87"/>
      <c r="G19" s="172" t="s">
        <v>46</v>
      </c>
      <c r="H19" s="87"/>
      <c r="I19" s="172" t="s">
        <v>46</v>
      </c>
      <c r="J19" s="87"/>
      <c r="K19" s="11">
        <f>+งบกำไรขาดทุนเบ็ดเสร็จ!M29</f>
        <v>25803718</v>
      </c>
      <c r="L19" s="11"/>
      <c r="M19" s="93">
        <f>+งบกำไรขาดทุนเบ็ดเสร็จ!M34</f>
        <v>-2422556</v>
      </c>
      <c r="N19" s="11"/>
      <c r="O19" s="85">
        <v>3151751</v>
      </c>
      <c r="P19" s="11"/>
      <c r="Q19" s="93">
        <f>SUM(M19:O19)</f>
        <v>729195</v>
      </c>
      <c r="R19" s="11"/>
      <c r="S19" s="11">
        <f>SUM(Q19,K19,I19,G19,E19)</f>
        <v>26532913</v>
      </c>
      <c r="T19" s="11"/>
    </row>
    <row r="20" spans="1:20" ht="21" customHeight="1">
      <c r="A20" s="88" t="s">
        <v>140</v>
      </c>
      <c r="B20" s="88"/>
      <c r="C20" s="167"/>
      <c r="D20" s="11"/>
      <c r="E20" s="118">
        <f>SUM(E16:E19)</f>
        <v>900000000</v>
      </c>
      <c r="F20" s="11"/>
      <c r="G20" s="118">
        <f>SUM(G16:G19)</f>
        <v>195672136</v>
      </c>
      <c r="H20" s="11"/>
      <c r="I20" s="118">
        <f>SUM(I16:I19)</f>
        <v>7085000</v>
      </c>
      <c r="J20" s="11"/>
      <c r="K20" s="118">
        <f>SUM(K16:K19)</f>
        <v>28303779</v>
      </c>
      <c r="L20" s="11"/>
      <c r="M20" s="119">
        <f>SUM(M16:M19)</f>
        <v>-69343745</v>
      </c>
      <c r="N20" s="5"/>
      <c r="O20" s="119">
        <f>SUM(O16:O19)</f>
        <v>3151751</v>
      </c>
      <c r="P20" s="5"/>
      <c r="Q20" s="119">
        <f>SUM(Q16:Q19)</f>
        <v>-66191994</v>
      </c>
      <c r="R20" s="5"/>
      <c r="S20" s="118">
        <f>SUM(E20:K20,Q20)</f>
        <v>1064868921</v>
      </c>
      <c r="T20" s="11"/>
    </row>
    <row r="21" spans="1:20" ht="21" customHeight="1">
      <c r="A21" s="116" t="s">
        <v>128</v>
      </c>
      <c r="B21" s="115"/>
      <c r="C21" s="167"/>
      <c r="D21" s="46"/>
      <c r="E21" s="169" t="s">
        <v>46</v>
      </c>
      <c r="F21" s="11"/>
      <c r="G21" s="169" t="s">
        <v>46</v>
      </c>
      <c r="H21" s="50"/>
      <c r="I21" s="169" t="s">
        <v>46</v>
      </c>
      <c r="J21" s="11"/>
      <c r="K21" s="93">
        <v>3151751</v>
      </c>
      <c r="L21" s="11"/>
      <c r="M21" s="169" t="s">
        <v>46</v>
      </c>
      <c r="N21" s="11"/>
      <c r="O21" s="85">
        <v>-3151751</v>
      </c>
      <c r="P21" s="11"/>
      <c r="Q21" s="85">
        <f>SUM(M21:O21)</f>
        <v>-3151751</v>
      </c>
      <c r="R21" s="11"/>
      <c r="S21" s="169" t="s">
        <v>46</v>
      </c>
      <c r="T21" s="11"/>
    </row>
    <row r="22" spans="1:20" ht="21" customHeight="1">
      <c r="A22" s="83" t="s">
        <v>174</v>
      </c>
      <c r="B22" s="5"/>
      <c r="C22" s="167"/>
      <c r="D22" s="46"/>
      <c r="E22" s="11">
        <f>SUM(E20:E21)</f>
        <v>900000000</v>
      </c>
      <c r="F22" s="46"/>
      <c r="G22" s="11">
        <f>SUM(G20:G21)</f>
        <v>195672136</v>
      </c>
      <c r="H22" s="46"/>
      <c r="I22" s="11">
        <f>SUM(I20:I21)</f>
        <v>7085000</v>
      </c>
      <c r="J22" s="46"/>
      <c r="K22" s="11">
        <f>SUM(K20:K21)</f>
        <v>31455530</v>
      </c>
      <c r="L22" s="11"/>
      <c r="M22" s="11">
        <f>SUM(M20:M21)</f>
        <v>-69343745</v>
      </c>
      <c r="N22" s="11"/>
      <c r="O22" s="171" t="s">
        <v>46</v>
      </c>
      <c r="P22" s="11"/>
      <c r="Q22" s="11">
        <f>SUM(Q20:Q21)</f>
        <v>-69343745</v>
      </c>
      <c r="R22" s="11"/>
      <c r="S22" s="11">
        <f>SUM(S20:S21)</f>
        <v>1064868921</v>
      </c>
      <c r="T22" s="11"/>
    </row>
    <row r="23" spans="1:20" ht="21" customHeight="1">
      <c r="A23" s="19" t="s">
        <v>118</v>
      </c>
      <c r="B23" s="88"/>
      <c r="C23" s="167" t="s">
        <v>175</v>
      </c>
      <c r="D23" s="11"/>
      <c r="E23" s="171" t="s">
        <v>46</v>
      </c>
      <c r="F23" s="46"/>
      <c r="G23" s="171" t="s">
        <v>46</v>
      </c>
      <c r="H23" s="50"/>
      <c r="I23" s="11">
        <v>530000</v>
      </c>
      <c r="J23" s="11"/>
      <c r="K23" s="11">
        <v>-530000</v>
      </c>
      <c r="L23" s="11"/>
      <c r="M23" s="171" t="s">
        <v>46</v>
      </c>
      <c r="O23" s="171" t="s">
        <v>46</v>
      </c>
      <c r="Q23" s="171" t="s">
        <v>46</v>
      </c>
      <c r="S23" s="171" t="s">
        <v>46</v>
      </c>
      <c r="T23" s="11"/>
    </row>
    <row r="24" spans="1:20" ht="21" customHeight="1">
      <c r="A24" s="5" t="s">
        <v>133</v>
      </c>
      <c r="B24" s="5"/>
      <c r="D24" s="46"/>
      <c r="E24" s="171" t="s">
        <v>46</v>
      </c>
      <c r="F24" s="46"/>
      <c r="G24" s="171" t="s">
        <v>46</v>
      </c>
      <c r="H24" s="46"/>
      <c r="I24" s="171" t="s">
        <v>46</v>
      </c>
      <c r="J24" s="46"/>
      <c r="K24" s="11">
        <f>+งบกำไรขาดทุนเบ็ดเสร็จ!K29</f>
        <v>10387273</v>
      </c>
      <c r="L24" s="11"/>
      <c r="M24" s="15">
        <f>งบกำไรขาดทุนเบ็ดเสร็จ!K34+งบกำไรขาดทุนเบ็ดเสร็จ!K36</f>
        <v>24374854</v>
      </c>
      <c r="N24" s="11"/>
      <c r="O24" s="171" t="s">
        <v>46</v>
      </c>
      <c r="P24" s="11"/>
      <c r="Q24" s="15">
        <f>SUM(M24:N24)</f>
        <v>24374854</v>
      </c>
      <c r="R24" s="11"/>
      <c r="S24" s="15">
        <f>SUM(Q24,K24,I24,G24,E24)</f>
        <v>34762127</v>
      </c>
      <c r="T24" s="15"/>
    </row>
    <row r="25" spans="1:20" ht="21" customHeight="1" thickBot="1">
      <c r="A25" s="88" t="s">
        <v>138</v>
      </c>
      <c r="B25" s="88"/>
      <c r="D25" s="46"/>
      <c r="E25" s="72">
        <f>SUM(E22:E24)</f>
        <v>900000000</v>
      </c>
      <c r="F25" s="46"/>
      <c r="G25" s="72">
        <f>SUM(G22:G24)</f>
        <v>195672136</v>
      </c>
      <c r="H25" s="46"/>
      <c r="I25" s="72">
        <f>SUM(I22:I24)</f>
        <v>7615000</v>
      </c>
      <c r="J25" s="46"/>
      <c r="K25" s="72">
        <f>SUM(K22:K24)</f>
        <v>41312803</v>
      </c>
      <c r="L25" s="46"/>
      <c r="M25" s="72">
        <f>SUM(M22:M24)</f>
        <v>-44968891</v>
      </c>
      <c r="N25" s="11"/>
      <c r="O25" s="176" t="s">
        <v>46</v>
      </c>
      <c r="P25" s="11"/>
      <c r="Q25" s="72">
        <f>SUM(Q22:Q24)</f>
        <v>-44968891</v>
      </c>
      <c r="R25" s="11"/>
      <c r="S25" s="72">
        <f>SUM(S22:S24)</f>
        <v>1099631048</v>
      </c>
      <c r="T25" s="11"/>
    </row>
    <row r="26" spans="1:20" ht="23.25" customHeight="1" thickTop="1">
      <c r="A26" s="88"/>
      <c r="B26" s="88"/>
      <c r="D26" s="46"/>
      <c r="E26" s="11"/>
      <c r="F26" s="46"/>
      <c r="G26" s="11"/>
      <c r="H26" s="46"/>
      <c r="I26" s="11"/>
      <c r="J26" s="46"/>
      <c r="K26" s="11"/>
      <c r="L26" s="46"/>
      <c r="M26" s="11"/>
      <c r="N26" s="11"/>
      <c r="O26" s="11"/>
      <c r="P26" s="11"/>
      <c r="Q26" s="11"/>
      <c r="R26" s="11"/>
      <c r="S26" s="11"/>
      <c r="T26" s="11"/>
    </row>
    <row r="27" spans="1:20" ht="21" customHeight="1">
      <c r="A27" s="90"/>
      <c r="B27" s="90"/>
      <c r="C27" s="105"/>
      <c r="D27" s="11"/>
      <c r="E27" s="11"/>
      <c r="F27" s="11"/>
      <c r="G27" s="11"/>
      <c r="H27" s="11"/>
      <c r="I27" s="36"/>
      <c r="J27" s="11"/>
      <c r="K27" s="11"/>
      <c r="L27" s="11"/>
      <c r="S27" s="11"/>
      <c r="T27" s="11"/>
    </row>
    <row r="28" spans="1:20" ht="22.5" customHeight="1">
      <c r="A28" s="90"/>
      <c r="B28" s="90"/>
      <c r="D28" s="11"/>
      <c r="E28" s="11"/>
      <c r="F28" s="11"/>
      <c r="G28" s="11"/>
      <c r="H28" s="11"/>
      <c r="I28" s="50"/>
      <c r="J28" s="11"/>
      <c r="K28" s="11"/>
      <c r="L28" s="11"/>
      <c r="S28" s="11"/>
      <c r="T28" s="11"/>
    </row>
    <row r="78" ht="22.5" customHeight="1">
      <c r="F78" s="86" t="s">
        <v>71</v>
      </c>
    </row>
  </sheetData>
  <sheetProtection/>
  <mergeCells count="8">
    <mergeCell ref="I10:K10"/>
    <mergeCell ref="M7:R7"/>
    <mergeCell ref="Q1:S1"/>
    <mergeCell ref="Q2:S2"/>
    <mergeCell ref="E5:S5"/>
    <mergeCell ref="E6:S6"/>
    <mergeCell ref="I8:K8"/>
    <mergeCell ref="M8:O8"/>
  </mergeCells>
  <printOptions/>
  <pageMargins left="0.7086614173228347" right="0.35433070866141736" top="0.7874015748031497" bottom="0.7480314960629921" header="0.3937007874015748" footer="0.3937007874015748"/>
  <pageSetup firstPageNumber="7" useFirstPageNumber="1" fitToHeight="1" fitToWidth="1" horizontalDpi="600" verticalDpi="600" orientation="landscape" paperSize="9" scale="74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1"/>
  <sheetViews>
    <sheetView zoomScale="120" zoomScaleNormal="120" zoomScaleSheetLayoutView="120" zoomScalePageLayoutView="0" workbookViewId="0" topLeftCell="A37">
      <selection activeCell="P77" sqref="P77"/>
    </sheetView>
  </sheetViews>
  <sheetFormatPr defaultColWidth="9.140625" defaultRowHeight="21.75" customHeight="1"/>
  <cols>
    <col min="1" max="2" width="2.7109375" style="5" customWidth="1"/>
    <col min="3" max="4" width="4.7109375" style="18" customWidth="1"/>
    <col min="5" max="5" width="35.00390625" style="18" customWidth="1"/>
    <col min="6" max="6" width="1.28515625" style="5" customWidth="1"/>
    <col min="7" max="7" width="14.140625" style="79" customWidth="1"/>
    <col min="8" max="8" width="1.28515625" style="5" customWidth="1"/>
    <col min="9" max="9" width="14.140625" style="5" customWidth="1"/>
    <col min="10" max="10" width="1.28515625" style="5" customWidth="1"/>
    <col min="11" max="11" width="14.140625" style="12" customWidth="1"/>
    <col min="12" max="12" width="1.28515625" style="5" customWidth="1"/>
    <col min="13" max="13" width="14.140625" style="5" customWidth="1"/>
    <col min="14" max="14" width="0.85546875" style="5" customWidth="1"/>
    <col min="15" max="15" width="9.140625" style="5" customWidth="1"/>
    <col min="16" max="16" width="9.8515625" style="5" bestFit="1" customWidth="1"/>
    <col min="17" max="17" width="9.140625" style="5" customWidth="1"/>
    <col min="18" max="18" width="12.421875" style="5" customWidth="1"/>
    <col min="19" max="16384" width="9.140625" style="5" customWidth="1"/>
  </cols>
  <sheetData>
    <row r="1" spans="1:16" s="55" customFormat="1" ht="21" customHeight="1">
      <c r="A1" s="54" t="s">
        <v>0</v>
      </c>
      <c r="B1" s="54"/>
      <c r="C1" s="54"/>
      <c r="D1" s="54"/>
      <c r="E1" s="54"/>
      <c r="F1" s="54"/>
      <c r="G1" s="54"/>
      <c r="H1" s="54"/>
      <c r="L1" s="139"/>
      <c r="M1" s="78"/>
      <c r="N1" s="75"/>
      <c r="O1" s="75"/>
      <c r="P1" s="75"/>
    </row>
    <row r="2" spans="1:14" s="55" customFormat="1" ht="21" customHeight="1">
      <c r="A2" s="54" t="s">
        <v>30</v>
      </c>
      <c r="B2" s="54"/>
      <c r="C2" s="54"/>
      <c r="D2" s="54"/>
      <c r="E2" s="54"/>
      <c r="F2" s="54"/>
      <c r="G2" s="54"/>
      <c r="H2" s="54"/>
      <c r="L2" s="139"/>
      <c r="M2" s="78"/>
      <c r="N2" s="78"/>
    </row>
    <row r="3" spans="1:13" s="55" customFormat="1" ht="21.75" customHeight="1">
      <c r="A3" s="140" t="s">
        <v>132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7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3:13" ht="17.25" customHeight="1">
      <c r="C5" s="141"/>
      <c r="D5" s="141"/>
      <c r="E5" s="141"/>
      <c r="G5" s="193" t="s">
        <v>160</v>
      </c>
      <c r="H5" s="193"/>
      <c r="I5" s="193"/>
      <c r="J5" s="193"/>
      <c r="K5" s="193"/>
      <c r="L5" s="193"/>
      <c r="M5" s="193"/>
    </row>
    <row r="6" spans="3:13" ht="21" customHeight="1">
      <c r="C6" s="141"/>
      <c r="D6" s="141"/>
      <c r="E6" s="141"/>
      <c r="G6" s="192" t="s">
        <v>1</v>
      </c>
      <c r="H6" s="192"/>
      <c r="I6" s="192"/>
      <c r="J6" s="142"/>
      <c r="K6" s="192" t="s">
        <v>93</v>
      </c>
      <c r="L6" s="192"/>
      <c r="M6" s="192"/>
    </row>
    <row r="7" spans="3:13" ht="21" customHeight="1">
      <c r="C7" s="141"/>
      <c r="D7" s="141"/>
      <c r="E7" s="141"/>
      <c r="G7" s="147">
        <v>2556</v>
      </c>
      <c r="H7" s="3"/>
      <c r="I7" s="147">
        <v>2555</v>
      </c>
      <c r="J7" s="142"/>
      <c r="K7" s="147">
        <v>2556</v>
      </c>
      <c r="L7" s="3"/>
      <c r="M7" s="147">
        <v>2555</v>
      </c>
    </row>
    <row r="8" spans="1:13" ht="21" customHeight="1">
      <c r="A8" s="143" t="s">
        <v>31</v>
      </c>
      <c r="C8" s="141"/>
      <c r="D8" s="141"/>
      <c r="E8" s="141"/>
      <c r="G8" s="82"/>
      <c r="I8" s="82"/>
      <c r="J8" s="142"/>
      <c r="K8" s="3"/>
      <c r="L8" s="3"/>
      <c r="M8" s="3"/>
    </row>
    <row r="9" spans="1:13" ht="21" customHeight="1">
      <c r="A9" s="19" t="s">
        <v>123</v>
      </c>
      <c r="F9" s="142"/>
      <c r="G9" s="15">
        <f>งบกำไรขาดทุนเบ็ดเสร็จ!G25</f>
        <v>23629623</v>
      </c>
      <c r="H9" s="15"/>
      <c r="I9" s="15">
        <f>+งบกำไรขาดทุนเบ็ดเสร็จ!I25</f>
        <v>34649529</v>
      </c>
      <c r="J9" s="15"/>
      <c r="K9" s="15">
        <f>+งบกำไรขาดทุนเบ็ดเสร็จ!K25</f>
        <v>21982163</v>
      </c>
      <c r="L9" s="15"/>
      <c r="M9" s="15">
        <f>+งบกำไรขาดทุนเบ็ดเสร็จ!M25</f>
        <v>33751237</v>
      </c>
    </row>
    <row r="10" spans="1:13" ht="21" customHeight="1">
      <c r="A10" s="83" t="s">
        <v>50</v>
      </c>
      <c r="F10" s="142"/>
      <c r="G10" s="15"/>
      <c r="H10" s="15"/>
      <c r="I10" s="15"/>
      <c r="J10" s="15"/>
      <c r="K10" s="15"/>
      <c r="L10" s="12"/>
      <c r="M10" s="15"/>
    </row>
    <row r="11" spans="1:13" ht="21" customHeight="1">
      <c r="A11" s="30" t="s">
        <v>32</v>
      </c>
      <c r="F11" s="142"/>
      <c r="G11" s="15">
        <v>24382784</v>
      </c>
      <c r="H11" s="15"/>
      <c r="I11" s="15">
        <v>30552313</v>
      </c>
      <c r="J11" s="15"/>
      <c r="K11" s="15">
        <v>23900811</v>
      </c>
      <c r="L11" s="12"/>
      <c r="M11" s="15">
        <v>29369359</v>
      </c>
    </row>
    <row r="12" spans="1:13" ht="21" customHeight="1">
      <c r="A12" s="30" t="s">
        <v>115</v>
      </c>
      <c r="F12" s="142"/>
      <c r="G12" s="14">
        <v>5023</v>
      </c>
      <c r="H12" s="15"/>
      <c r="I12" s="14">
        <v>7350</v>
      </c>
      <c r="J12" s="15"/>
      <c r="K12" s="14">
        <v>5023</v>
      </c>
      <c r="L12" s="12"/>
      <c r="M12" s="15">
        <v>7350</v>
      </c>
    </row>
    <row r="13" spans="1:13" ht="21" customHeight="1">
      <c r="A13" s="30" t="s">
        <v>37</v>
      </c>
      <c r="F13" s="142"/>
      <c r="G13" s="15">
        <v>-1038676</v>
      </c>
      <c r="H13" s="15"/>
      <c r="I13" s="15">
        <v>-732077</v>
      </c>
      <c r="J13" s="15"/>
      <c r="K13" s="15">
        <v>-936617</v>
      </c>
      <c r="L13" s="12"/>
      <c r="M13" s="15">
        <v>-939760</v>
      </c>
    </row>
    <row r="14" spans="1:13" ht="21" customHeight="1">
      <c r="A14" s="30" t="s">
        <v>42</v>
      </c>
      <c r="F14" s="142"/>
      <c r="G14" s="14">
        <v>-114036</v>
      </c>
      <c r="H14" s="15"/>
      <c r="I14" s="14">
        <v>-595614</v>
      </c>
      <c r="J14" s="15"/>
      <c r="K14" s="14">
        <v>-114036</v>
      </c>
      <c r="L14" s="12"/>
      <c r="M14" s="15">
        <v>-595614</v>
      </c>
    </row>
    <row r="15" spans="1:13" ht="21" customHeight="1">
      <c r="A15" s="30" t="s">
        <v>59</v>
      </c>
      <c r="F15" s="142"/>
      <c r="G15" s="14">
        <v>20637</v>
      </c>
      <c r="H15" s="15"/>
      <c r="I15" s="14">
        <v>1552086</v>
      </c>
      <c r="J15" s="15"/>
      <c r="K15" s="14">
        <v>311403</v>
      </c>
      <c r="L15" s="12"/>
      <c r="M15" s="14">
        <v>230712</v>
      </c>
    </row>
    <row r="16" spans="1:13" ht="21" customHeight="1">
      <c r="A16" s="30" t="s">
        <v>143</v>
      </c>
      <c r="F16" s="142"/>
      <c r="G16" s="38" t="s">
        <v>46</v>
      </c>
      <c r="H16" s="15"/>
      <c r="I16" s="14">
        <v>-6731189</v>
      </c>
      <c r="J16" s="15"/>
      <c r="K16" s="38" t="s">
        <v>46</v>
      </c>
      <c r="L16" s="12"/>
      <c r="M16" s="14">
        <v>-419702</v>
      </c>
    </row>
    <row r="17" spans="1:13" ht="21" customHeight="1">
      <c r="A17" s="30" t="s">
        <v>155</v>
      </c>
      <c r="F17" s="142"/>
      <c r="G17" s="14">
        <v>20000000</v>
      </c>
      <c r="H17" s="15"/>
      <c r="I17" s="38" t="s">
        <v>46</v>
      </c>
      <c r="J17" s="15"/>
      <c r="K17" s="14">
        <v>20000000</v>
      </c>
      <c r="L17" s="12"/>
      <c r="M17" s="38" t="s">
        <v>46</v>
      </c>
    </row>
    <row r="18" spans="1:13" ht="21" customHeight="1">
      <c r="A18" s="30" t="s">
        <v>165</v>
      </c>
      <c r="F18" s="142"/>
      <c r="G18" s="14">
        <v>912510</v>
      </c>
      <c r="H18" s="15"/>
      <c r="I18" s="14">
        <v>-319381</v>
      </c>
      <c r="J18" s="15"/>
      <c r="K18" s="14">
        <v>912510</v>
      </c>
      <c r="L18" s="12"/>
      <c r="M18" s="14">
        <v>-319381</v>
      </c>
    </row>
    <row r="19" spans="1:13" ht="21" customHeight="1">
      <c r="A19" s="30" t="s">
        <v>166</v>
      </c>
      <c r="F19" s="142"/>
      <c r="G19" s="14">
        <f>294035+10230776</f>
        <v>10524811</v>
      </c>
      <c r="H19" s="15"/>
      <c r="I19" s="38" t="s">
        <v>46</v>
      </c>
      <c r="J19" s="15"/>
      <c r="K19" s="14">
        <v>10230776</v>
      </c>
      <c r="L19" s="12"/>
      <c r="M19" s="38" t="s">
        <v>46</v>
      </c>
    </row>
    <row r="20" spans="1:13" ht="21" customHeight="1">
      <c r="A20" s="33" t="s">
        <v>85</v>
      </c>
      <c r="F20" s="142"/>
      <c r="G20" s="14">
        <v>34450</v>
      </c>
      <c r="H20" s="15"/>
      <c r="I20" s="14">
        <v>1332413</v>
      </c>
      <c r="J20" s="15"/>
      <c r="K20" s="14">
        <v>1211</v>
      </c>
      <c r="L20" s="12"/>
      <c r="M20" s="14">
        <v>799653</v>
      </c>
    </row>
    <row r="21" spans="1:13" ht="21" customHeight="1">
      <c r="A21" s="19" t="s">
        <v>109</v>
      </c>
      <c r="F21" s="142"/>
      <c r="G21" s="144"/>
      <c r="H21" s="15"/>
      <c r="I21" s="144"/>
      <c r="J21" s="15"/>
      <c r="K21" s="144"/>
      <c r="L21" s="12"/>
      <c r="M21" s="144"/>
    </row>
    <row r="22" spans="1:13" ht="21" customHeight="1">
      <c r="A22" s="19" t="s">
        <v>107</v>
      </c>
      <c r="F22" s="142"/>
      <c r="G22" s="14">
        <f>SUM(G9:G20)</f>
        <v>78357126</v>
      </c>
      <c r="H22" s="14"/>
      <c r="I22" s="14">
        <f>SUM(I9:I20)</f>
        <v>59715430</v>
      </c>
      <c r="J22" s="14"/>
      <c r="K22" s="14">
        <f>SUM(K9:K20)</f>
        <v>76293244</v>
      </c>
      <c r="L22" s="14"/>
      <c r="M22" s="14">
        <f>SUM(M9:M20)</f>
        <v>61883854</v>
      </c>
    </row>
    <row r="23" spans="1:13" ht="21" customHeight="1">
      <c r="A23" s="143" t="s">
        <v>33</v>
      </c>
      <c r="F23" s="142"/>
      <c r="G23" s="15"/>
      <c r="H23" s="15"/>
      <c r="I23" s="15"/>
      <c r="J23" s="15"/>
      <c r="K23" s="14"/>
      <c r="L23" s="12"/>
      <c r="M23" s="12"/>
    </row>
    <row r="24" spans="1:13" ht="21" customHeight="1">
      <c r="A24" s="30" t="s">
        <v>88</v>
      </c>
      <c r="F24" s="142"/>
      <c r="G24" s="15">
        <v>-5748991</v>
      </c>
      <c r="H24" s="15"/>
      <c r="I24" s="15">
        <v>3414525</v>
      </c>
      <c r="J24" s="15"/>
      <c r="K24" s="15">
        <v>-4397787</v>
      </c>
      <c r="L24" s="12"/>
      <c r="M24" s="15">
        <v>2675955</v>
      </c>
    </row>
    <row r="25" spans="1:13" ht="21" customHeight="1">
      <c r="A25" s="30" t="s">
        <v>26</v>
      </c>
      <c r="F25" s="142"/>
      <c r="G25" s="15">
        <v>119695632</v>
      </c>
      <c r="H25" s="15"/>
      <c r="I25" s="15">
        <v>38481346</v>
      </c>
      <c r="J25" s="15"/>
      <c r="K25" s="15">
        <v>85302540</v>
      </c>
      <c r="L25" s="12"/>
      <c r="M25" s="15">
        <v>21963013</v>
      </c>
    </row>
    <row r="26" spans="1:13" ht="21" customHeight="1">
      <c r="A26" s="30" t="s">
        <v>8</v>
      </c>
      <c r="F26" s="142"/>
      <c r="G26" s="15">
        <v>-32831</v>
      </c>
      <c r="H26" s="15"/>
      <c r="I26" s="15">
        <v>74898</v>
      </c>
      <c r="J26" s="15"/>
      <c r="K26" s="15">
        <v>-32831</v>
      </c>
      <c r="L26" s="12"/>
      <c r="M26" s="14">
        <v>74898</v>
      </c>
    </row>
    <row r="27" spans="1:13" ht="21" customHeight="1">
      <c r="A27" s="30" t="s">
        <v>144</v>
      </c>
      <c r="F27" s="142"/>
      <c r="G27" s="38" t="s">
        <v>46</v>
      </c>
      <c r="H27" s="15"/>
      <c r="I27" s="15">
        <v>2058500</v>
      </c>
      <c r="J27" s="15"/>
      <c r="K27" s="15">
        <v>-27225</v>
      </c>
      <c r="L27" s="12"/>
      <c r="M27" s="14">
        <v>2058500</v>
      </c>
    </row>
    <row r="28" spans="1:13" ht="21" customHeight="1">
      <c r="A28" s="30" t="s">
        <v>11</v>
      </c>
      <c r="F28" s="142"/>
      <c r="G28" s="15">
        <v>127195</v>
      </c>
      <c r="H28" s="15"/>
      <c r="I28" s="38" t="s">
        <v>46</v>
      </c>
      <c r="J28" s="15"/>
      <c r="K28" s="38" t="s">
        <v>46</v>
      </c>
      <c r="L28" s="12"/>
      <c r="M28" s="38" t="s">
        <v>46</v>
      </c>
    </row>
    <row r="29" spans="1:13" ht="21" customHeight="1">
      <c r="A29" s="143" t="s">
        <v>34</v>
      </c>
      <c r="F29" s="142"/>
      <c r="G29" s="15"/>
      <c r="H29" s="15"/>
      <c r="I29" s="15"/>
      <c r="J29" s="15"/>
      <c r="K29" s="15"/>
      <c r="L29" s="12"/>
      <c r="M29" s="15"/>
    </row>
    <row r="30" spans="1:13" ht="21" customHeight="1">
      <c r="A30" s="39" t="s">
        <v>121</v>
      </c>
      <c r="B30" s="145"/>
      <c r="E30" s="5"/>
      <c r="F30" s="142"/>
      <c r="G30" s="15">
        <v>-6181184</v>
      </c>
      <c r="H30" s="15"/>
      <c r="I30" s="15">
        <v>5761623</v>
      </c>
      <c r="J30" s="15"/>
      <c r="K30" s="15">
        <v>-6924732</v>
      </c>
      <c r="L30" s="12"/>
      <c r="M30" s="15">
        <v>4949135</v>
      </c>
    </row>
    <row r="31" spans="1:13" ht="21" customHeight="1">
      <c r="A31" s="39" t="s">
        <v>145</v>
      </c>
      <c r="B31" s="145"/>
      <c r="E31" s="5"/>
      <c r="F31" s="142"/>
      <c r="G31" s="113" t="s">
        <v>46</v>
      </c>
      <c r="H31" s="15"/>
      <c r="I31" s="20">
        <v>-4000000</v>
      </c>
      <c r="J31" s="15"/>
      <c r="K31" s="113" t="s">
        <v>46</v>
      </c>
      <c r="L31" s="12"/>
      <c r="M31" s="20">
        <v>-4000000</v>
      </c>
    </row>
    <row r="32" spans="1:13" ht="21" customHeight="1">
      <c r="A32" s="143" t="s">
        <v>73</v>
      </c>
      <c r="B32" s="145"/>
      <c r="E32" s="5"/>
      <c r="F32" s="142"/>
      <c r="G32" s="15">
        <f>SUM(G22:G31)</f>
        <v>186216947</v>
      </c>
      <c r="H32" s="15"/>
      <c r="I32" s="15">
        <f>SUM(I22:I31)</f>
        <v>105506322</v>
      </c>
      <c r="J32" s="15"/>
      <c r="K32" s="15">
        <f>SUM(K22:K31)</f>
        <v>150213209</v>
      </c>
      <c r="L32" s="12"/>
      <c r="M32" s="15">
        <f>SUM(M22:M31)</f>
        <v>89605355</v>
      </c>
    </row>
    <row r="33" spans="1:13" s="55" customFormat="1" ht="21" customHeight="1">
      <c r="A33" s="33" t="s">
        <v>38</v>
      </c>
      <c r="B33" s="5"/>
      <c r="C33" s="18"/>
      <c r="D33" s="18"/>
      <c r="E33" s="18"/>
      <c r="F33" s="142"/>
      <c r="G33" s="15">
        <v>-6400</v>
      </c>
      <c r="H33" s="15"/>
      <c r="I33" s="14">
        <v>-2828716.45</v>
      </c>
      <c r="J33" s="15"/>
      <c r="K33" s="14">
        <v>-541360</v>
      </c>
      <c r="L33" s="12"/>
      <c r="M33" s="38" t="s">
        <v>46</v>
      </c>
    </row>
    <row r="34" spans="1:13" s="55" customFormat="1" ht="21" customHeight="1">
      <c r="A34" s="30" t="s">
        <v>108</v>
      </c>
      <c r="B34" s="5"/>
      <c r="C34" s="18"/>
      <c r="D34" s="18"/>
      <c r="E34" s="18"/>
      <c r="F34" s="142"/>
      <c r="G34" s="15">
        <v>-11938040</v>
      </c>
      <c r="H34" s="15"/>
      <c r="I34" s="15">
        <v>-7482761</v>
      </c>
      <c r="J34" s="15"/>
      <c r="K34" s="12">
        <v>-11483947</v>
      </c>
      <c r="L34" s="12"/>
      <c r="M34" s="15">
        <v>-6836248</v>
      </c>
    </row>
    <row r="35" spans="1:13" s="55" customFormat="1" ht="21" customHeight="1">
      <c r="A35" s="30" t="s">
        <v>176</v>
      </c>
      <c r="B35" s="5"/>
      <c r="C35" s="18"/>
      <c r="D35" s="18"/>
      <c r="E35" s="18"/>
      <c r="F35" s="142"/>
      <c r="G35" s="15">
        <v>40329647</v>
      </c>
      <c r="H35" s="15"/>
      <c r="I35" s="38" t="s">
        <v>46</v>
      </c>
      <c r="J35" s="15"/>
      <c r="K35" s="15">
        <v>40329647</v>
      </c>
      <c r="L35" s="12"/>
      <c r="M35" s="38" t="s">
        <v>46</v>
      </c>
    </row>
    <row r="36" spans="1:13" ht="21" customHeight="1">
      <c r="A36" s="143" t="s">
        <v>72</v>
      </c>
      <c r="D36" s="146"/>
      <c r="E36" s="146"/>
      <c r="F36" s="142"/>
      <c r="G36" s="77">
        <f>SUM(G32:G35)</f>
        <v>214602154</v>
      </c>
      <c r="H36" s="12"/>
      <c r="I36" s="77">
        <f>SUM(I32:J35)</f>
        <v>95194844.55</v>
      </c>
      <c r="J36" s="12"/>
      <c r="K36" s="77">
        <f>SUM(K32:K35)</f>
        <v>178517549</v>
      </c>
      <c r="L36" s="12"/>
      <c r="M36" s="77">
        <f>SUM(M32:M35)</f>
        <v>82769107</v>
      </c>
    </row>
    <row r="37" spans="1:13" ht="22.5" customHeight="1">
      <c r="A37" s="54" t="s">
        <v>0</v>
      </c>
      <c r="B37" s="54"/>
      <c r="C37" s="54"/>
      <c r="D37" s="54"/>
      <c r="E37" s="54"/>
      <c r="F37" s="54"/>
      <c r="G37" s="54"/>
      <c r="H37" s="54"/>
      <c r="I37" s="55"/>
      <c r="J37" s="55"/>
      <c r="K37" s="55"/>
      <c r="L37" s="139"/>
      <c r="M37" s="78"/>
    </row>
    <row r="38" spans="1:13" ht="22.5" customHeight="1">
      <c r="A38" s="54" t="s">
        <v>55</v>
      </c>
      <c r="B38" s="54"/>
      <c r="C38" s="54"/>
      <c r="D38" s="54"/>
      <c r="E38" s="54"/>
      <c r="F38" s="54"/>
      <c r="G38" s="54"/>
      <c r="H38" s="54"/>
      <c r="I38" s="55"/>
      <c r="J38" s="55"/>
      <c r="K38" s="55"/>
      <c r="L38" s="139"/>
      <c r="M38" s="78"/>
    </row>
    <row r="39" spans="1:13" ht="22.5" customHeight="1">
      <c r="A39" s="140" t="s">
        <v>132</v>
      </c>
      <c r="B39" s="54"/>
      <c r="C39" s="54"/>
      <c r="D39" s="54"/>
      <c r="E39" s="54"/>
      <c r="F39" s="54"/>
      <c r="G39" s="54"/>
      <c r="H39" s="54"/>
      <c r="I39" s="55"/>
      <c r="J39" s="55"/>
      <c r="K39" s="55"/>
      <c r="L39" s="55"/>
      <c r="M39" s="78"/>
    </row>
    <row r="40" spans="1:13" ht="7.5" customHeight="1">
      <c r="A40" s="140"/>
      <c r="B40" s="54"/>
      <c r="C40" s="54"/>
      <c r="D40" s="54"/>
      <c r="E40" s="54"/>
      <c r="F40" s="54"/>
      <c r="G40" s="54"/>
      <c r="H40" s="54"/>
      <c r="I40" s="55"/>
      <c r="J40" s="55"/>
      <c r="K40" s="55"/>
      <c r="L40" s="55"/>
      <c r="M40" s="78"/>
    </row>
    <row r="41" spans="3:13" ht="21" customHeight="1">
      <c r="C41" s="141"/>
      <c r="D41" s="141"/>
      <c r="E41" s="141"/>
      <c r="G41" s="193" t="s">
        <v>160</v>
      </c>
      <c r="H41" s="193"/>
      <c r="I41" s="193"/>
      <c r="J41" s="193"/>
      <c r="K41" s="193"/>
      <c r="L41" s="193"/>
      <c r="M41" s="193"/>
    </row>
    <row r="42" spans="3:13" ht="21" customHeight="1">
      <c r="C42" s="141"/>
      <c r="D42" s="141"/>
      <c r="E42" s="141"/>
      <c r="G42" s="192" t="s">
        <v>1</v>
      </c>
      <c r="H42" s="192"/>
      <c r="I42" s="192"/>
      <c r="J42" s="142"/>
      <c r="K42" s="192" t="s">
        <v>93</v>
      </c>
      <c r="L42" s="192"/>
      <c r="M42" s="192"/>
    </row>
    <row r="43" spans="3:13" ht="21" customHeight="1">
      <c r="C43" s="141"/>
      <c r="D43" s="141"/>
      <c r="E43" s="141"/>
      <c r="G43" s="147">
        <v>2556</v>
      </c>
      <c r="H43" s="3"/>
      <c r="I43" s="147">
        <v>2555</v>
      </c>
      <c r="J43" s="142"/>
      <c r="K43" s="147">
        <v>2556</v>
      </c>
      <c r="L43" s="3"/>
      <c r="M43" s="147">
        <v>2555</v>
      </c>
    </row>
    <row r="44" spans="1:13" ht="21" customHeight="1">
      <c r="A44" s="143" t="s">
        <v>35</v>
      </c>
      <c r="D44" s="146"/>
      <c r="E44" s="146"/>
      <c r="F44" s="142"/>
      <c r="H44" s="142"/>
      <c r="I44" s="79"/>
      <c r="J44" s="11"/>
      <c r="K44" s="11"/>
      <c r="L44" s="91"/>
      <c r="M44" s="11"/>
    </row>
    <row r="45" spans="1:13" ht="21" customHeight="1">
      <c r="A45" s="30" t="s">
        <v>122</v>
      </c>
      <c r="D45" s="146"/>
      <c r="E45" s="146"/>
      <c r="F45" s="142"/>
      <c r="G45" s="14">
        <v>149002</v>
      </c>
      <c r="H45" s="142"/>
      <c r="I45" s="180" t="s">
        <v>46</v>
      </c>
      <c r="J45" s="11"/>
      <c r="K45" s="11">
        <v>149002</v>
      </c>
      <c r="L45" s="91"/>
      <c r="M45" s="180" t="s">
        <v>46</v>
      </c>
    </row>
    <row r="46" spans="1:13" ht="21" customHeight="1">
      <c r="A46" s="30" t="s">
        <v>181</v>
      </c>
      <c r="G46" s="38" t="s">
        <v>46</v>
      </c>
      <c r="H46" s="12"/>
      <c r="I46" s="38" t="s">
        <v>46</v>
      </c>
      <c r="J46" s="15"/>
      <c r="K46" s="38" t="s">
        <v>46</v>
      </c>
      <c r="L46" s="15"/>
      <c r="M46" s="15">
        <v>7000000</v>
      </c>
    </row>
    <row r="47" spans="1:13" ht="21" customHeight="1">
      <c r="A47" s="30" t="s">
        <v>146</v>
      </c>
      <c r="G47" s="38" t="s">
        <v>46</v>
      </c>
      <c r="H47" s="12"/>
      <c r="I47" s="14">
        <v>40000000</v>
      </c>
      <c r="J47" s="15"/>
      <c r="K47" s="38" t="s">
        <v>46</v>
      </c>
      <c r="L47" s="15"/>
      <c r="M47" s="14">
        <v>560748</v>
      </c>
    </row>
    <row r="48" spans="1:13" ht="21" customHeight="1">
      <c r="A48" s="30" t="s">
        <v>167</v>
      </c>
      <c r="G48" s="15">
        <v>-101346070</v>
      </c>
      <c r="I48" s="14">
        <v>-100481427</v>
      </c>
      <c r="J48" s="15"/>
      <c r="K48" s="14">
        <v>-96480920</v>
      </c>
      <c r="L48" s="15"/>
      <c r="M48" s="14">
        <v>-90791427</v>
      </c>
    </row>
    <row r="49" spans="1:13" ht="21" customHeight="1">
      <c r="A49" s="30" t="s">
        <v>168</v>
      </c>
      <c r="G49" s="15">
        <v>-20667468</v>
      </c>
      <c r="H49" s="12"/>
      <c r="I49" s="15">
        <v>-36527724</v>
      </c>
      <c r="J49" s="15"/>
      <c r="K49" s="15">
        <v>-20667468</v>
      </c>
      <c r="L49" s="15"/>
      <c r="M49" s="15">
        <v>-34986415</v>
      </c>
    </row>
    <row r="50" spans="1:13" ht="21" customHeight="1">
      <c r="A50" s="30" t="s">
        <v>170</v>
      </c>
      <c r="G50" s="15">
        <v>-6160000</v>
      </c>
      <c r="H50" s="12"/>
      <c r="I50" s="14">
        <v>-96382</v>
      </c>
      <c r="J50" s="15"/>
      <c r="K50" s="14">
        <v>-6160000</v>
      </c>
      <c r="L50" s="15"/>
      <c r="M50" s="14">
        <v>-96382</v>
      </c>
    </row>
    <row r="51" spans="1:13" ht="21" customHeight="1">
      <c r="A51" s="30" t="s">
        <v>169</v>
      </c>
      <c r="G51" s="15">
        <v>19500000</v>
      </c>
      <c r="H51" s="12"/>
      <c r="I51" s="14">
        <v>10532280</v>
      </c>
      <c r="J51" s="15"/>
      <c r="K51" s="38" t="s">
        <v>46</v>
      </c>
      <c r="L51" s="15"/>
      <c r="M51" s="38" t="s">
        <v>46</v>
      </c>
    </row>
    <row r="52" spans="1:15" ht="21" customHeight="1">
      <c r="A52" s="5" t="s">
        <v>114</v>
      </c>
      <c r="G52" s="180" t="s">
        <v>46</v>
      </c>
      <c r="I52" s="38" t="s">
        <v>46</v>
      </c>
      <c r="K52" s="14">
        <v>30000000</v>
      </c>
      <c r="M52" s="38" t="s">
        <v>46</v>
      </c>
      <c r="O52" s="80"/>
    </row>
    <row r="53" spans="1:15" ht="21" customHeight="1">
      <c r="A53" s="5" t="s">
        <v>177</v>
      </c>
      <c r="C53" s="5"/>
      <c r="D53" s="5"/>
      <c r="E53" s="5"/>
      <c r="G53" s="15">
        <v>-4155001</v>
      </c>
      <c r="I53" s="38" t="s">
        <v>46</v>
      </c>
      <c r="K53" s="38" t="s">
        <v>46</v>
      </c>
      <c r="M53" s="38" t="s">
        <v>46</v>
      </c>
      <c r="O53" s="80"/>
    </row>
    <row r="54" spans="1:13" ht="21" customHeight="1">
      <c r="A54" s="30" t="s">
        <v>116</v>
      </c>
      <c r="D54" s="146"/>
      <c r="E54" s="146"/>
      <c r="F54" s="142"/>
      <c r="G54" s="14">
        <v>8735883</v>
      </c>
      <c r="H54" s="142"/>
      <c r="I54" s="14">
        <v>688104</v>
      </c>
      <c r="J54" s="11"/>
      <c r="K54" s="11">
        <v>870181</v>
      </c>
      <c r="L54" s="91"/>
      <c r="M54" s="11">
        <v>1315148</v>
      </c>
    </row>
    <row r="55" spans="1:13" ht="21" customHeight="1">
      <c r="A55" s="30" t="s">
        <v>41</v>
      </c>
      <c r="G55" s="14">
        <v>114036</v>
      </c>
      <c r="H55" s="12"/>
      <c r="I55" s="14">
        <v>595614</v>
      </c>
      <c r="J55" s="15"/>
      <c r="K55" s="14">
        <v>114036</v>
      </c>
      <c r="L55" s="15"/>
      <c r="M55" s="15">
        <v>595614</v>
      </c>
    </row>
    <row r="56" spans="1:13" ht="21" customHeight="1">
      <c r="A56" s="143" t="s">
        <v>182</v>
      </c>
      <c r="D56" s="146"/>
      <c r="E56" s="146"/>
      <c r="G56" s="77">
        <f>SUM(G45:G55)</f>
        <v>-103829618</v>
      </c>
      <c r="H56" s="12"/>
      <c r="I56" s="77">
        <f>SUM(I45:I55)</f>
        <v>-85289535</v>
      </c>
      <c r="J56" s="15"/>
      <c r="K56" s="77">
        <f>SUM(K45:K55)</f>
        <v>-92175169</v>
      </c>
      <c r="L56" s="15"/>
      <c r="M56" s="77">
        <f>SUM(M45:M55)</f>
        <v>-116402714</v>
      </c>
    </row>
    <row r="57" spans="1:13" ht="7.5" customHeight="1">
      <c r="A57" s="30"/>
      <c r="G57" s="12"/>
      <c r="H57" s="12"/>
      <c r="I57" s="12"/>
      <c r="J57" s="15"/>
      <c r="L57" s="15"/>
      <c r="M57" s="12"/>
    </row>
    <row r="58" spans="1:13" ht="21" customHeight="1">
      <c r="A58" s="143" t="s">
        <v>36</v>
      </c>
      <c r="D58" s="146"/>
      <c r="E58" s="146"/>
      <c r="G58" s="12"/>
      <c r="H58" s="12"/>
      <c r="I58" s="12"/>
      <c r="J58" s="15"/>
      <c r="K58" s="15"/>
      <c r="L58" s="15"/>
      <c r="M58" s="15"/>
    </row>
    <row r="59" spans="1:13" ht="21" customHeight="1">
      <c r="A59" s="30" t="s">
        <v>187</v>
      </c>
      <c r="D59" s="146"/>
      <c r="E59" s="146"/>
      <c r="G59" s="38" t="s">
        <v>46</v>
      </c>
      <c r="H59" s="34"/>
      <c r="I59" s="38" t="s">
        <v>46</v>
      </c>
      <c r="J59" s="38"/>
      <c r="K59" s="14">
        <v>-22277771</v>
      </c>
      <c r="L59" s="38"/>
      <c r="M59" s="14">
        <v>22277771</v>
      </c>
    </row>
    <row r="60" spans="1:13" ht="21" customHeight="1">
      <c r="A60" s="30" t="s">
        <v>171</v>
      </c>
      <c r="B60" s="18"/>
      <c r="G60" s="14">
        <v>-1128586</v>
      </c>
      <c r="I60" s="14">
        <v>-19159962</v>
      </c>
      <c r="J60" s="46"/>
      <c r="K60" s="14" t="s">
        <v>46</v>
      </c>
      <c r="L60" s="46"/>
      <c r="M60" s="14" t="s">
        <v>46</v>
      </c>
    </row>
    <row r="61" spans="1:13" ht="21" customHeight="1">
      <c r="A61" s="30" t="s">
        <v>117</v>
      </c>
      <c r="B61" s="18"/>
      <c r="G61" s="38" t="s">
        <v>46</v>
      </c>
      <c r="I61" s="14">
        <v>-9000000</v>
      </c>
      <c r="J61" s="46"/>
      <c r="K61" s="38" t="s">
        <v>46</v>
      </c>
      <c r="L61" s="46"/>
      <c r="M61" s="14">
        <v>-9000000</v>
      </c>
    </row>
    <row r="62" spans="1:13" ht="21" customHeight="1">
      <c r="A62" s="143" t="s">
        <v>64</v>
      </c>
      <c r="D62" s="146"/>
      <c r="E62" s="146"/>
      <c r="G62" s="77">
        <f>SUM(G59:G61)</f>
        <v>-1128586</v>
      </c>
      <c r="H62" s="12"/>
      <c r="I62" s="77">
        <f>SUM(I59:I61)</f>
        <v>-28159962</v>
      </c>
      <c r="J62" s="15"/>
      <c r="K62" s="77">
        <f>SUM(K59:K61)</f>
        <v>-22277771</v>
      </c>
      <c r="L62" s="15"/>
      <c r="M62" s="77">
        <f>SUM(M59:M61)</f>
        <v>13277771</v>
      </c>
    </row>
    <row r="63" spans="1:13" ht="7.5" customHeight="1">
      <c r="A63" s="143"/>
      <c r="D63" s="146"/>
      <c r="E63" s="146"/>
      <c r="G63" s="12"/>
      <c r="H63" s="12"/>
      <c r="I63" s="12"/>
      <c r="J63" s="15"/>
      <c r="L63" s="15"/>
      <c r="M63" s="12"/>
    </row>
    <row r="64" spans="1:13" ht="21" customHeight="1">
      <c r="A64" s="143" t="s">
        <v>186</v>
      </c>
      <c r="D64" s="146"/>
      <c r="E64" s="146"/>
      <c r="G64" s="12">
        <f>G36+G56+G62</f>
        <v>109643950</v>
      </c>
      <c r="H64" s="12"/>
      <c r="I64" s="12">
        <f>SUM(I36,I56,I62)</f>
        <v>-18254652.450000003</v>
      </c>
      <c r="J64" s="15"/>
      <c r="K64" s="12">
        <f>K36+K56+K62</f>
        <v>64064609</v>
      </c>
      <c r="L64" s="15"/>
      <c r="M64" s="12">
        <f>SUM(M36,M56,M62)</f>
        <v>-20355836</v>
      </c>
    </row>
    <row r="65" spans="1:13" ht="7.5" customHeight="1">
      <c r="A65" s="143"/>
      <c r="D65" s="146"/>
      <c r="E65" s="146"/>
      <c r="G65" s="12"/>
      <c r="H65" s="12"/>
      <c r="I65" s="12"/>
      <c r="J65" s="15"/>
      <c r="L65" s="15"/>
      <c r="M65" s="12"/>
    </row>
    <row r="66" spans="1:13" ht="21" customHeight="1">
      <c r="A66" s="30" t="s">
        <v>141</v>
      </c>
      <c r="D66" s="146"/>
      <c r="E66" s="146"/>
      <c r="G66" s="76">
        <v>41619128</v>
      </c>
      <c r="H66" s="12"/>
      <c r="I66" s="76">
        <f>'งบแสดงฐานะการเงิน '!L12</f>
        <v>59873780</v>
      </c>
      <c r="J66" s="15"/>
      <c r="K66" s="76">
        <f>'งบแสดงฐานะการเงิน '!P12</f>
        <v>27831688</v>
      </c>
      <c r="L66" s="15"/>
      <c r="M66" s="76">
        <f>'งบแสดงฐานะการเงิน '!R12</f>
        <v>48187524</v>
      </c>
    </row>
    <row r="67" spans="1:13" ht="7.5" customHeight="1">
      <c r="A67" s="143"/>
      <c r="D67" s="146"/>
      <c r="E67" s="146"/>
      <c r="G67" s="12"/>
      <c r="H67" s="12"/>
      <c r="I67" s="12"/>
      <c r="J67" s="15"/>
      <c r="L67" s="15"/>
      <c r="M67" s="12"/>
    </row>
    <row r="68" spans="1:13" ht="21" customHeight="1" thickBot="1">
      <c r="A68" s="143" t="s">
        <v>142</v>
      </c>
      <c r="D68" s="146"/>
      <c r="E68" s="146"/>
      <c r="G68" s="84">
        <f>G64+G66</f>
        <v>151263078</v>
      </c>
      <c r="H68" s="12"/>
      <c r="I68" s="84">
        <f>I64+I66</f>
        <v>41619127.55</v>
      </c>
      <c r="J68" s="15"/>
      <c r="K68" s="84">
        <f>K64+K66</f>
        <v>91896297</v>
      </c>
      <c r="L68" s="15"/>
      <c r="M68" s="84">
        <f>M64+M66</f>
        <v>27831688</v>
      </c>
    </row>
    <row r="69" spans="1:13" ht="21" customHeight="1" thickTop="1">
      <c r="A69" s="143"/>
      <c r="D69" s="146"/>
      <c r="E69" s="146"/>
      <c r="G69" s="12"/>
      <c r="H69" s="12"/>
      <c r="I69" s="12"/>
      <c r="J69" s="15"/>
      <c r="L69" s="15"/>
      <c r="M69" s="12"/>
    </row>
    <row r="70" spans="1:13" s="33" customFormat="1" ht="21" customHeight="1">
      <c r="A70" s="83" t="s">
        <v>147</v>
      </c>
      <c r="C70" s="30"/>
      <c r="D70" s="143"/>
      <c r="E70" s="143"/>
      <c r="G70" s="149"/>
      <c r="I70" s="149"/>
      <c r="J70" s="36"/>
      <c r="K70" s="34"/>
      <c r="L70" s="36"/>
      <c r="M70" s="150"/>
    </row>
    <row r="71" spans="1:12" s="25" customFormat="1" ht="9" customHeight="1">
      <c r="A71" s="151"/>
      <c r="C71" s="152"/>
      <c r="D71" s="108"/>
      <c r="E71" s="108"/>
      <c r="G71" s="153"/>
      <c r="I71" s="153"/>
      <c r="J71" s="154"/>
      <c r="K71" s="148"/>
      <c r="L71" s="154"/>
    </row>
    <row r="72" spans="1:13" s="156" customFormat="1" ht="21.75" customHeight="1">
      <c r="A72" s="155" t="s">
        <v>148</v>
      </c>
      <c r="C72" s="157"/>
      <c r="D72" s="155"/>
      <c r="F72" s="158"/>
      <c r="G72" s="159"/>
      <c r="I72" s="160"/>
      <c r="J72" s="160"/>
      <c r="K72" s="161"/>
      <c r="L72" s="160"/>
      <c r="M72" s="160"/>
    </row>
    <row r="73" spans="1:13" s="156" customFormat="1" ht="21.75" customHeight="1">
      <c r="A73" s="156" t="s">
        <v>132</v>
      </c>
      <c r="C73" s="157"/>
      <c r="D73" s="155"/>
      <c r="F73" s="158"/>
      <c r="G73" s="159"/>
      <c r="I73" s="160"/>
      <c r="J73" s="160"/>
      <c r="K73" s="161"/>
      <c r="L73" s="160"/>
      <c r="M73" s="160"/>
    </row>
    <row r="74" spans="1:13" s="156" customFormat="1" ht="21.75" customHeight="1">
      <c r="A74" s="155"/>
      <c r="B74" s="157" t="s">
        <v>150</v>
      </c>
      <c r="C74" s="157" t="s">
        <v>156</v>
      </c>
      <c r="D74" s="155"/>
      <c r="F74" s="158"/>
      <c r="G74" s="159"/>
      <c r="I74" s="160"/>
      <c r="J74" s="160"/>
      <c r="K74" s="161"/>
      <c r="L74" s="160"/>
      <c r="M74" s="160"/>
    </row>
    <row r="75" spans="1:13" s="156" customFormat="1" ht="21.75" customHeight="1">
      <c r="A75" s="156" t="s">
        <v>149</v>
      </c>
      <c r="C75" s="157"/>
      <c r="D75" s="155"/>
      <c r="F75" s="158"/>
      <c r="G75" s="159"/>
      <c r="I75" s="160"/>
      <c r="J75" s="160"/>
      <c r="K75" s="161"/>
      <c r="L75" s="160"/>
      <c r="M75" s="160"/>
    </row>
    <row r="76" spans="1:13" s="156" customFormat="1" ht="21.75" customHeight="1">
      <c r="A76" s="155"/>
      <c r="B76" s="157" t="s">
        <v>150</v>
      </c>
      <c r="C76" s="157" t="s">
        <v>157</v>
      </c>
      <c r="D76" s="155"/>
      <c r="F76" s="158"/>
      <c r="G76" s="159"/>
      <c r="I76" s="160"/>
      <c r="J76" s="160"/>
      <c r="K76" s="161"/>
      <c r="L76" s="160"/>
      <c r="M76" s="160"/>
    </row>
    <row r="77" spans="1:13" s="156" customFormat="1" ht="21.75" customHeight="1">
      <c r="A77" s="155"/>
      <c r="B77" s="157" t="s">
        <v>151</v>
      </c>
      <c r="C77" s="157" t="s">
        <v>178</v>
      </c>
      <c r="D77" s="155"/>
      <c r="F77" s="158"/>
      <c r="G77" s="159"/>
      <c r="I77" s="160"/>
      <c r="J77" s="160"/>
      <c r="K77" s="161"/>
      <c r="L77" s="160"/>
      <c r="M77" s="160"/>
    </row>
    <row r="78" spans="1:11" ht="21.75" customHeight="1">
      <c r="A78" s="155"/>
      <c r="B78" s="157"/>
      <c r="C78" s="157" t="s">
        <v>152</v>
      </c>
      <c r="G78" s="5"/>
      <c r="K78" s="5"/>
    </row>
    <row r="79" spans="9:18" ht="21.75" customHeight="1">
      <c r="I79" s="125"/>
      <c r="M79" s="125"/>
      <c r="O79" s="12">
        <f>+G68-'งบแสดงฐานะการเงิน '!H12</f>
        <v>0</v>
      </c>
      <c r="P79" s="12">
        <f>+I68-'งบแสดงฐานะการเงิน '!J12</f>
        <v>-0.45000000298023224</v>
      </c>
      <c r="Q79" s="12">
        <f>+K68-'งบแสดงฐานะการเงิน '!N12</f>
        <v>0</v>
      </c>
      <c r="R79" s="124">
        <f>+M68-'งบแสดงฐานะการเงิน '!P12</f>
        <v>0</v>
      </c>
    </row>
    <row r="81" ht="21.75" customHeight="1">
      <c r="G81" s="92"/>
    </row>
  </sheetData>
  <sheetProtection/>
  <mergeCells count="6">
    <mergeCell ref="G42:I42"/>
    <mergeCell ref="K42:M42"/>
    <mergeCell ref="G5:M5"/>
    <mergeCell ref="G6:I6"/>
    <mergeCell ref="K6:M6"/>
    <mergeCell ref="G41:M41"/>
  </mergeCells>
  <printOptions/>
  <pageMargins left="0.7874015748031497" right="0.1968503937007874" top="0.7874015748031497" bottom="0.3937007874015748" header="0.3937007874015748" footer="0.3937007874015748"/>
  <pageSetup firstPageNumber="8" useFirstPageNumber="1" fitToHeight="2" horizontalDpi="600" verticalDpi="600" orientation="portrait" paperSize="9" scale="90" r:id="rId1"/>
  <headerFooter alignWithMargins="0">
    <oddFooter>&amp;L&amp;14 หมายเหตุประกอบงบการเงินเป็นส่วนหนึ่งของงบการเงินนี้&amp;R&amp;P</oddFooter>
  </headerFooter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sKzXP</cp:lastModifiedBy>
  <cp:lastPrinted>2014-03-17T04:13:11Z</cp:lastPrinted>
  <dcterms:created xsi:type="dcterms:W3CDTF">2005-01-05T08:17:29Z</dcterms:created>
  <dcterms:modified xsi:type="dcterms:W3CDTF">2014-03-17T04:13:15Z</dcterms:modified>
  <cp:category/>
  <cp:version/>
  <cp:contentType/>
  <cp:contentStatus/>
</cp:coreProperties>
</file>