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0" windowWidth="10815" windowHeight="8235" tabRatio="726" activeTab="0"/>
  </bookViews>
  <sheets>
    <sheet name="งบแสดงฐานะการเงิน 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'งบกระแสเงินสด'!$A$1:$M$86</definedName>
    <definedName name="_xlnm.Print_Area" localSheetId="1">'งบกำไรขาดทุนเบ็ดเสร็จ'!$A$1:$M$58</definedName>
    <definedName name="_xlnm.Print_Area" localSheetId="0">'งบแสดงฐานะการเงิน '!$A$1:$N$79</definedName>
    <definedName name="_xlnm.Print_Area" localSheetId="3">'ส่วนของผู้ถือหุ้นงบเฉพาะ'!$A$1:$O$40</definedName>
    <definedName name="_xlnm.Print_Area" localSheetId="2">'ส่วนของผู้ถือหุ้นงบรวม'!$A$1:$T$40</definedName>
  </definedNames>
  <calcPr fullCalcOnLoad="1"/>
</workbook>
</file>

<file path=xl/sharedStrings.xml><?xml version="1.0" encoding="utf-8"?>
<sst xmlns="http://schemas.openxmlformats.org/spreadsheetml/2006/main" count="467" uniqueCount="185">
  <si>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</si>
  <si>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</si>
  <si>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</si>
  <si>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</si>
  <si>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</si>
  <si>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</si>
  <si>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</si>
  <si>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</si>
  <si>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</si>
  <si>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</si>
  <si>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</si>
  <si>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</si>
  <si>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</si>
  <si>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</si>
  <si>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</si>
  <si>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</si>
  <si>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</si>
  <si>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</si>
  <si>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</si>
  <si>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</si>
  <si>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</si>
  <si>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</si>
  <si>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</si>
  <si>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</si>
  <si>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</si>
  <si>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</si>
  <si>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</si>
  <si>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</si>
  <si>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</si>
  <si>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</si>
  <si>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</si>
  <si>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</si>
  <si>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</si>
  <si>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</si>
  <si>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</si>
  <si>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</si>
  <si>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</si>
  <si>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</si>
  <si>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</si>
  <si>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</si>
  <si>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</si>
  <si>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</si>
  <si>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</si>
  <si>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</si>
  <si>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</si>
  <si>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</si>
  <si>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</si>
  <si>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</si>
  <si>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</si>
  <si>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</si>
  <si>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</si>
  <si>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</si>
  <si>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</si>
  <si>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</si>
  <si>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</si>
  <si>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</si>
  <si>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</si>
  <si>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ค่าตอบแทนผู้บริหาร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</si>
  <si>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</si>
  <si>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</si>
  <si>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</si>
  <si>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</si>
  <si>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</si>
  <si>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</si>
  <si>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ส่วนที่เป็นของผู้ถือหุ้นบริษัทใหญ่ (บาท)</t>
  </si>
  <si>
    <t>อำนาจควบคุม</t>
  </si>
  <si>
    <t>.</t>
  </si>
  <si>
    <t>เงินสดสุทธิได้มาจากกิจกรรมดำเนินงาน</t>
  </si>
  <si>
    <t>เงินสดรับจากการดำเนินงาน</t>
  </si>
  <si>
    <t>องค์ประกอบอื่นของส่วนของผู้ถือหุ้น</t>
  </si>
  <si>
    <t>องค์ประกอบอื่นของ</t>
  </si>
  <si>
    <t>ภาษีเงินได้นิติบุคคลค้างจ่าย</t>
  </si>
  <si>
    <t xml:space="preserve">ลูกหนี้การค้าและลูกหนี้อื่น  </t>
  </si>
  <si>
    <t>สินทรัพย์</t>
  </si>
  <si>
    <t>เจ้าหนี้การค้าและเจ้าหนี้อื่น - กิจการที่เกี่ยวข้องกัน</t>
  </si>
  <si>
    <t>เจ้าหนี้การค้าและเจ้าหนี้อื่น - กิจการอื่น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</si>
  <si>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</si>
  <si>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</si>
  <si>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</si>
  <si>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</si>
  <si>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</si>
  <si>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</si>
  <si>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</si>
  <si>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</si>
  <si>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</si>
  <si>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ส่วนของส่วน</t>
  </si>
  <si>
    <t>ได้เสียที่ไม่มี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</si>
  <si>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</si>
  <si>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</si>
  <si>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</si>
  <si>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</si>
  <si>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</si>
  <si>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</si>
  <si>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</si>
  <si>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ที่ยังไม่เกิดขึ้นจริง</t>
  </si>
  <si>
    <t>จากเงินลงทุนเผื่อขาย</t>
  </si>
  <si>
    <t>เงินลงทุนในบริษัทย่อย</t>
  </si>
  <si>
    <t>เงินสดรับจากการลดทุนของบริษัทย่อย</t>
  </si>
  <si>
    <t>ตัดจำหน่ายสินทรัพย์ถาวร</t>
  </si>
  <si>
    <t>รับดอกเบี้ย</t>
  </si>
  <si>
    <t>สำรองตามกฏหมาย</t>
  </si>
  <si>
    <t>ค่าใช้จ่ายภาษีเงินได้</t>
  </si>
  <si>
    <t>เจ้าหนี้การค้าและเจ้าหนี้อื่น</t>
  </si>
  <si>
    <t xml:space="preserve">เงินฝากประจำที่ติดภาระค้ำประกันลดลง </t>
  </si>
  <si>
    <t>กำไรก่อนภาษีเงินได้</t>
  </si>
  <si>
    <t>เงินลงทุนระยะยาว - หลักทรัพย์เผื่อขาย</t>
  </si>
  <si>
    <t>31 ธันวาคม 2556</t>
  </si>
  <si>
    <t>สำหรับปีสิ้นสุดวันที่ 31 ธันวาคม 2556</t>
  </si>
  <si>
    <t>กำไรสำหรับปี</t>
  </si>
  <si>
    <t>กำไรเบ็ดเสร็จรวมสำหรับปี</t>
  </si>
  <si>
    <t>การแบ่งปันกำไรสำหรับปี</t>
  </si>
  <si>
    <t>การแบ่งปันกำไรเบ็ดเสร็จรวมสำหรับปี</t>
  </si>
  <si>
    <t>ยอดคงเหลือ ณ วันที่ 31 ธันวาคม 2556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</si>
  <si>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</si>
  <si>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</si>
  <si>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กำไรจากการขายสินทรัพย์ถาวร</t>
  </si>
  <si>
    <t>สินทรัพย์หมุนเวียนอื่น</t>
  </si>
  <si>
    <t>เงินกองทุนอนุรักษ์สิ่งแวดล้อมค้างจ่าย</t>
  </si>
  <si>
    <t>เงินสดรับจากการขายสินทรัพย์ถาวร</t>
  </si>
  <si>
    <t>ข้อมูลกระแสเงินสดเปิดเผยเพิ่มเติม</t>
  </si>
  <si>
    <t>รายการที่มิใช่เงินสด</t>
  </si>
  <si>
    <t>อสังหาริมทรัพย์เพื่อการลงทุน</t>
  </si>
  <si>
    <t>ขาดทุนจากการด้อยค่าของเงินลงทุนเผื่อขาย</t>
  </si>
  <si>
    <t>ตามงบการเงินเฉพาะกิจการ บริษัทกลับรายการขาดทุนที่ยังไม่เกิดขึ้นจากหลักทรัพย์เผื่อขาย จำนวน 4.4 ล้านบาท</t>
  </si>
  <si>
    <t>บาท</t>
  </si>
  <si>
    <t>หนี้สงสัยจะสูญ (รายการโอนกลับ)</t>
  </si>
  <si>
    <t>ขาดทุนจากกการไม่ได้รับคืนภาษีเงินได้ถูกหัก ณ ที่จ่าย</t>
  </si>
  <si>
    <t>เงินสดจ่ายซื้อที่ดิน อาคารและอุปกรณ์</t>
  </si>
  <si>
    <t>เงินสดรับเงินให้กู้ยืมระยะยาวแก่บริษัทอื่น</t>
  </si>
  <si>
    <t>เงินสดจ่ายชำระคืนเงินกู้ยืมระยะยาว</t>
  </si>
  <si>
    <t>รับคืนภาษีเงินได้</t>
  </si>
  <si>
    <t>เงินสดจ่ายลงทุนในอสังหาริมทรัพย์เพื่อการลงทุน</t>
  </si>
  <si>
    <t>เงินสดสุทธิใช้ไปจากกิจกรรมลงทุน</t>
  </si>
  <si>
    <t>ส่วนที่เป็นของผู้ถือหุ้นของบริษัทใหญ่</t>
  </si>
  <si>
    <t>ส่วนของผู้ถือหุ้นของบริษัทใหญ่</t>
  </si>
  <si>
    <t>ของบริษัทใหญ่</t>
  </si>
  <si>
    <t>เงินสดและรายการเทียบเท่าเงินสดเพิ่มขึ้น (ลดลง) - สุทธิ</t>
  </si>
  <si>
    <t>31 ธันวาคม 2557</t>
  </si>
  <si>
    <t>ณ วันที่ 31 ธันวาคม 2557</t>
  </si>
  <si>
    <t>เงินกู้ยืมระยะสั้น</t>
  </si>
  <si>
    <t>หนี้สินภายใต้สัญญาเช่าการเงินส่วนที่ถึงกำหนดชำระภายในหนึ่งปี</t>
  </si>
  <si>
    <t>หนี้สินภายใต้สัญญาเช่าการเงิน - สุทธิจากส่วนที่ถึงกำหนดชำระ</t>
  </si>
  <si>
    <t>ทุนจดทะเบียน</t>
  </si>
  <si>
    <t>900,000,000 หุ้น มูลค่าหุ้นละ 1 บาท ในปี 2556</t>
  </si>
  <si>
    <t>- 1,080,000,000 หุ้น มูลค่าหุ้นละ 1 บาท ในปี 2557 และ</t>
  </si>
  <si>
    <t>- 910,580,100 หุ้น มูลค่าหุ้นละ 1 บาท ในปี 2557 และ</t>
  </si>
  <si>
    <t>ขาดทุนจากการขายหลักทรัพย์เผื่อขาย</t>
  </si>
  <si>
    <t>ขาดทุนจากการด้อยค่าของหลักทรัพย์เผื่อขาย</t>
  </si>
  <si>
    <t>ขาดทุนจากการด้อยค่าของเงินลงทุนในบริษัทย่อย</t>
  </si>
  <si>
    <t>กำไรขาดทุนเบ็ดเสร็จอื่น</t>
  </si>
  <si>
    <t xml:space="preserve"> - การเปลี่ยนแปลงในมูลค่ายุติธรรมของหลักทรัพย์เพื่อขาย</t>
  </si>
  <si>
    <t xml:space="preserve"> - ปรับปรุงจัดประเภทรายการเป็นขาดทุนจาก</t>
  </si>
  <si>
    <t xml:space="preserve">   การขายหลักทรัพย์เผื่อขาย</t>
  </si>
  <si>
    <t xml:space="preserve"> - ปรับปรุงขาดทุนจากการเปลี่ยนแปลงในมูลค่ายุติธรรมของ</t>
  </si>
  <si>
    <t xml:space="preserve">   หลักทรัพย์เผื่อขายเป็นขาดทุนจากการด้อยค่า</t>
  </si>
  <si>
    <t xml:space="preserve"> - กำไรที่เกิดขึ้นระหว่างปีของรายการขายหลักทรัพย์เผื่อขาย</t>
  </si>
  <si>
    <t>สำหรับปีสิ้นสุดวันที่ 31 ธันวาคม 2557</t>
  </si>
  <si>
    <t>ยอดคงเหลือ ณ วันที่ 1 มกราคม 2556</t>
  </si>
  <si>
    <t>กำไรขาดทุนเบ็ดเสร็จสำหรับปี</t>
  </si>
  <si>
    <t>รวมกำไรขาดทุนเบ็ดเสร็จสำหรับปี</t>
  </si>
  <si>
    <t>ยอดคงเหลือ ณ วันที่ 31 ธันวาคม 2557</t>
  </si>
  <si>
    <t>รายการกับผู้ถือหุ้นทึ่บันทึกโดยตรงเข้าส่วนของผู้ถือหุ้น</t>
  </si>
  <si>
    <t>เพิ่มทุนหุ้นสามัญ</t>
  </si>
  <si>
    <t>รวมรายการกับผู้ถือหุ้นทึ่บันทึกโดยตรงเข้าส่วนของผู้ถือหุ้น</t>
  </si>
  <si>
    <t>ต้นทุนในการเตรียมหลุมฝังกลบ</t>
  </si>
  <si>
    <t>เงินสดจ่ายเพื่อลงทุนในบริษัทย่อย</t>
  </si>
  <si>
    <t>เงินสดจ่ายซื้อเงินลงทุนระยะยาว - หลักทรัพย์เผื่อขาย</t>
  </si>
  <si>
    <t>เงินสดรับจากการขายเงินลงทุนระยะยาว - หลักทรัพย์เผื่อขาย</t>
  </si>
  <si>
    <t>เงินกู้ยืมระยะสั้นเพิ่มขึ้น</t>
  </si>
  <si>
    <t>เงินสดรับจากการเพิ่มทุน</t>
  </si>
  <si>
    <t>จ่ายชำระหนี้สินตามสัญญาเช่าการเงิน</t>
  </si>
  <si>
    <t>ตัดจำหน่ายต้นทุนที่ดินรอการพัฒนา</t>
  </si>
  <si>
    <t>ตัดจำหน่ายภาษีถูกหัก ณ ที่จ่าย</t>
  </si>
  <si>
    <t>ตามงบการเงินรวมและงบการเงินเฉพาะกิจการ บริษัทซื้อยานพาหนะภายใต้สัญญาเช่าการเงิน จำนวน 0.6 ล้านบาท</t>
  </si>
  <si>
    <t>ที่ดินรอการพัฒนา</t>
  </si>
  <si>
    <t>ภายในหนึ่งปี</t>
  </si>
  <si>
    <t>กำไรสุทธิสำหรับปี</t>
  </si>
  <si>
    <t>รวมกำไรขาดทุนเบ็ดเสร็จอื่น</t>
  </si>
  <si>
    <t>ยอดคงเหลือ ณ วันที่ 1 มกราคม 2557</t>
  </si>
  <si>
    <t>ดอกเบี้ยจ่าย</t>
  </si>
  <si>
    <t>เงินสดจ่ายซื้อที่ดินรอการพัฒนา</t>
  </si>
  <si>
    <t>เงินกู้ยืมระยะสั้นกิจการที่เกี่ยวข้องกันลดลง</t>
  </si>
  <si>
    <t>เงินสดสุทธิได้มา (ใช้ไป) จากกิจกรรมจัดหาเงิน</t>
  </si>
  <si>
    <t>กำไรต่อหุ้นขั้นพื้นฐาน</t>
  </si>
  <si>
    <t>กำไรต่อหุ้นปรับลด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</si>
</sst>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</numFmts>
  <fonts count="34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sz val="10"/>
      <name val="ApFont"/>
      <family val="0"/>
    </font>
    <font>
      <sz val="14"/>
      <color indexed="10"/>
      <name val="Angsana New"/>
      <family val="1"/>
    </font>
    <font>
      <i/>
      <sz val="14"/>
      <color indexed="8"/>
      <name val="Angsana New"/>
      <family val="1"/>
    </font>
    <font>
      <b/>
      <sz val="15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Border="1" applyAlignment="1">
      <alignment horizontal="center"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220" fontId="24" fillId="0" borderId="0" xfId="42" applyNumberFormat="1" applyFont="1" applyBorder="1" applyAlignment="1">
      <alignment horizontal="right"/>
    </xf>
    <xf numFmtId="220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1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2" xfId="42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17" fontId="24" fillId="0" borderId="0" xfId="0" applyNumberFormat="1" applyFont="1" applyBorder="1" applyAlignment="1">
      <alignment horizontal="right"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right" vertical="center"/>
    </xf>
    <xf numFmtId="220" fontId="24" fillId="0" borderId="0" xfId="45" applyNumberFormat="1" applyFont="1" applyBorder="1" applyAlignment="1">
      <alignment/>
    </xf>
    <xf numFmtId="220" fontId="24" fillId="0" borderId="0" xfId="45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20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220" fontId="24" fillId="0" borderId="10" xfId="42" applyNumberFormat="1" applyFont="1" applyFill="1" applyBorder="1" applyAlignment="1">
      <alignment horizontal="left" vertical="center"/>
    </xf>
    <xf numFmtId="198" fontId="23" fillId="0" borderId="0" xfId="42" applyFont="1" applyFill="1" applyBorder="1" applyAlignment="1">
      <alignment vertical="center"/>
    </xf>
    <xf numFmtId="217" fontId="24" fillId="0" borderId="12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0" xfId="0" applyNumberFormat="1" applyFont="1" applyFill="1" applyBorder="1" applyAlignment="1">
      <alignment horizontal="right"/>
    </xf>
    <xf numFmtId="220" fontId="24" fillId="0" borderId="12" xfId="42" applyNumberFormat="1" applyFont="1" applyFill="1" applyBorder="1" applyAlignment="1">
      <alignment horizontal="center"/>
    </xf>
    <xf numFmtId="220" fontId="24" fillId="0" borderId="13" xfId="42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59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8" fontId="24" fillId="0" borderId="0" xfId="44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20" fontId="24" fillId="0" borderId="12" xfId="42" applyNumberFormat="1" applyFont="1" applyFill="1" applyBorder="1" applyAlignment="1">
      <alignment/>
    </xf>
    <xf numFmtId="21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Alignment="1">
      <alignment/>
    </xf>
    <xf numFmtId="220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center" vertical="center"/>
    </xf>
    <xf numFmtId="220" fontId="24" fillId="0" borderId="14" xfId="42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220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231" fontId="24" fillId="0" borderId="12" xfId="42" applyNumberFormat="1" applyFont="1" applyFill="1" applyBorder="1" applyAlignment="1">
      <alignment/>
    </xf>
    <xf numFmtId="231" fontId="24" fillId="0" borderId="0" xfId="0" applyNumberFormat="1" applyFont="1" applyFill="1" applyBorder="1" applyAlignment="1">
      <alignment/>
    </xf>
    <xf numFmtId="231" fontId="24" fillId="0" borderId="12" xfId="0" applyNumberFormat="1" applyFont="1" applyFill="1" applyBorder="1" applyAlignment="1">
      <alignment/>
    </xf>
    <xf numFmtId="220" fontId="24" fillId="0" borderId="0" xfId="0" applyNumberFormat="1" applyFont="1" applyFill="1" applyBorder="1" applyAlignment="1">
      <alignment/>
    </xf>
    <xf numFmtId="220" fontId="29" fillId="0" borderId="0" xfId="42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217" fontId="24" fillId="0" borderId="11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220" fontId="0" fillId="0" borderId="0" xfId="42" applyNumberFormat="1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220" fontId="2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right" vertical="center"/>
    </xf>
    <xf numFmtId="217" fontId="27" fillId="0" borderId="0" xfId="0" applyNumberFormat="1" applyFont="1" applyFill="1" applyBorder="1" applyAlignment="1">
      <alignment horizontal="right" vertical="center"/>
    </xf>
    <xf numFmtId="220" fontId="27" fillId="0" borderId="0" xfId="42" applyNumberFormat="1" applyFont="1" applyFill="1" applyBorder="1" applyAlignment="1">
      <alignment horizontal="right" vertical="center"/>
    </xf>
    <xf numFmtId="220" fontId="24" fillId="0" borderId="0" xfId="45" applyNumberFormat="1" applyFont="1" applyFill="1" applyBorder="1" applyAlignment="1">
      <alignment horizontal="center"/>
    </xf>
    <xf numFmtId="198" fontId="23" fillId="0" borderId="0" xfId="42" applyFont="1" applyBorder="1" applyAlignment="1">
      <alignment vertical="center"/>
    </xf>
    <xf numFmtId="220" fontId="24" fillId="0" borderId="0" xfId="42" applyNumberFormat="1" applyFont="1" applyBorder="1" applyAlignment="1">
      <alignment vertical="center"/>
    </xf>
    <xf numFmtId="0" fontId="25" fillId="0" borderId="0" xfId="0" applyFont="1" applyFill="1" applyAlignment="1">
      <alignment horizontal="center"/>
    </xf>
    <xf numFmtId="220" fontId="24" fillId="0" borderId="0" xfId="45" applyNumberFormat="1" applyFont="1" applyFill="1" applyBorder="1" applyAlignment="1">
      <alignment horizontal="center" vertical="center"/>
    </xf>
    <xf numFmtId="217" fontId="24" fillId="0" borderId="0" xfId="0" applyNumberFormat="1" applyFont="1" applyFill="1" applyAlignment="1">
      <alignment horizontal="center" vertical="center"/>
    </xf>
    <xf numFmtId="217" fontId="24" fillId="0" borderId="0" xfId="0" applyNumberFormat="1" applyFont="1" applyFill="1" applyBorder="1" applyAlignment="1">
      <alignment horizontal="center" vertical="center"/>
    </xf>
    <xf numFmtId="198" fontId="24" fillId="0" borderId="0" xfId="42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20" fontId="32" fillId="0" borderId="11" xfId="42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Continuous"/>
    </xf>
    <xf numFmtId="49" fontId="24" fillId="0" borderId="0" xfId="0" applyNumberFormat="1" applyFont="1" applyBorder="1" applyAlignment="1">
      <alignment/>
    </xf>
    <xf numFmtId="217" fontId="24" fillId="0" borderId="10" xfId="0" applyNumberFormat="1" applyFont="1" applyFill="1" applyBorder="1" applyAlignment="1">
      <alignment horizontal="center" vertical="center"/>
    </xf>
    <xf numFmtId="217" fontId="24" fillId="0" borderId="10" xfId="0" applyNumberFormat="1" applyFont="1" applyFill="1" applyBorder="1" applyAlignment="1">
      <alignment/>
    </xf>
    <xf numFmtId="0" fontId="24" fillId="0" borderId="0" xfId="60" applyNumberFormat="1" applyFont="1" applyFill="1" applyAlignment="1">
      <alignment vertical="center"/>
      <protection/>
    </xf>
    <xf numFmtId="217" fontId="24" fillId="0" borderId="12" xfId="0" applyNumberFormat="1" applyFont="1" applyFill="1" applyBorder="1" applyAlignment="1">
      <alignment/>
    </xf>
    <xf numFmtId="217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Equit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130" zoomScaleNormal="130" zoomScaleSheetLayoutView="130" workbookViewId="0" topLeftCell="A130">
      <selection activeCell="H11" sqref="H11"/>
    </sheetView>
  </sheetViews>
  <sheetFormatPr defaultColWidth="9.140625" defaultRowHeight="21.75" customHeight="1"/>
  <cols>
    <col min="1" max="1" width="2.8515625" style="38" customWidth="1"/>
    <col min="2" max="2" width="2.28125" style="38" customWidth="1"/>
    <col min="3" max="3" width="5.00390625" style="36" customWidth="1"/>
    <col min="4" max="4" width="3.8515625" style="36" customWidth="1"/>
    <col min="5" max="5" width="37.7109375" style="36" customWidth="1"/>
    <col min="6" max="6" width="9.00390625" style="113" customWidth="1"/>
    <col min="7" max="7" width="1.28515625" style="38" customWidth="1"/>
    <col min="8" max="8" width="16.7109375" style="30" customWidth="1"/>
    <col min="9" max="9" width="1.28515625" style="38" customWidth="1"/>
    <col min="10" max="10" width="16.7109375" style="30" customWidth="1"/>
    <col min="11" max="11" width="1.28515625" style="38" customWidth="1"/>
    <col min="12" max="12" width="16.7109375" style="30" customWidth="1"/>
    <col min="13" max="13" width="1.28515625" style="30" customWidth="1"/>
    <col min="14" max="14" width="16.7109375" style="30" customWidth="1"/>
    <col min="15" max="16384" width="9.140625" style="38" customWidth="1"/>
  </cols>
  <sheetData>
    <row r="1" spans="1:14" s="25" customFormat="1" ht="22.5" customHeight="1">
      <c r="A1" s="52" t="s">
        <v>0</v>
      </c>
      <c r="B1" s="52"/>
      <c r="C1" s="52"/>
      <c r="D1" s="52"/>
      <c r="E1" s="52"/>
      <c r="F1" s="112"/>
      <c r="G1" s="52"/>
      <c r="H1" s="23"/>
      <c r="I1" s="52"/>
      <c r="J1" s="23"/>
      <c r="K1" s="52"/>
      <c r="L1" s="23"/>
      <c r="M1" s="24"/>
      <c r="N1" s="24"/>
    </row>
    <row r="2" spans="1:14" s="25" customFormat="1" ht="22.5" customHeight="1">
      <c r="A2" s="52" t="s">
        <v>61</v>
      </c>
      <c r="B2" s="52"/>
      <c r="C2" s="52"/>
      <c r="D2" s="52"/>
      <c r="E2" s="52"/>
      <c r="F2" s="112"/>
      <c r="G2" s="52"/>
      <c r="H2" s="23"/>
      <c r="I2" s="52"/>
      <c r="J2" s="23"/>
      <c r="K2" s="52"/>
      <c r="L2" s="23"/>
      <c r="M2" s="24"/>
      <c r="N2" s="24"/>
    </row>
    <row r="3" spans="1:14" s="25" customFormat="1" ht="22.5" customHeight="1">
      <c r="A3" s="52" t="s">
        <v>138</v>
      </c>
      <c r="B3" s="52"/>
      <c r="C3" s="52"/>
      <c r="D3" s="52"/>
      <c r="E3" s="52"/>
      <c r="F3" s="112"/>
      <c r="G3" s="52"/>
      <c r="H3" s="23"/>
      <c r="I3" s="52"/>
      <c r="J3" s="23"/>
      <c r="K3" s="52"/>
      <c r="L3" s="23"/>
      <c r="M3" s="24"/>
      <c r="N3" s="24"/>
    </row>
    <row r="4" spans="3:5" ht="22.5" customHeight="1">
      <c r="C4" s="53"/>
      <c r="D4" s="53"/>
      <c r="E4" s="53"/>
    </row>
    <row r="5" spans="1:12" ht="6" customHeight="1">
      <c r="A5" s="53"/>
      <c r="B5" s="53"/>
      <c r="C5" s="53"/>
      <c r="D5" s="53"/>
      <c r="E5" s="53"/>
      <c r="F5" s="114"/>
      <c r="G5" s="53"/>
      <c r="H5" s="29"/>
      <c r="I5" s="53"/>
      <c r="J5" s="29"/>
      <c r="K5" s="53"/>
      <c r="L5" s="29"/>
    </row>
    <row r="6" spans="3:14" s="3" customFormat="1" ht="21.75" customHeight="1">
      <c r="C6" s="155"/>
      <c r="D6" s="155"/>
      <c r="E6" s="155"/>
      <c r="F6" s="152"/>
      <c r="G6" s="5"/>
      <c r="H6" s="162" t="s">
        <v>124</v>
      </c>
      <c r="I6" s="162"/>
      <c r="J6" s="162"/>
      <c r="K6" s="162"/>
      <c r="L6" s="162"/>
      <c r="M6" s="162"/>
      <c r="N6" s="162"/>
    </row>
    <row r="7" spans="3:14" s="3" customFormat="1" ht="21.75" customHeight="1">
      <c r="C7" s="151"/>
      <c r="D7" s="151"/>
      <c r="E7" s="151"/>
      <c r="F7" s="152"/>
      <c r="G7" s="5"/>
      <c r="H7" s="162" t="s">
        <v>1</v>
      </c>
      <c r="I7" s="162"/>
      <c r="J7" s="162"/>
      <c r="K7" s="6"/>
      <c r="L7" s="163" t="s">
        <v>82</v>
      </c>
      <c r="M7" s="163"/>
      <c r="N7" s="163"/>
    </row>
    <row r="8" spans="3:14" s="3" customFormat="1" ht="21.75" customHeight="1">
      <c r="C8" s="151"/>
      <c r="D8" s="151"/>
      <c r="E8" s="151"/>
      <c r="F8" s="153" t="s">
        <v>2</v>
      </c>
      <c r="G8" s="5"/>
      <c r="H8" s="154" t="s">
        <v>137</v>
      </c>
      <c r="I8" s="5"/>
      <c r="J8" s="154" t="s">
        <v>106</v>
      </c>
      <c r="K8" s="6"/>
      <c r="L8" s="154" t="s">
        <v>137</v>
      </c>
      <c r="M8" s="2"/>
      <c r="N8" s="154" t="s">
        <v>106</v>
      </c>
    </row>
    <row r="9" spans="1:12" ht="22.5" customHeight="1">
      <c r="A9" s="53" t="s">
        <v>73</v>
      </c>
      <c r="B9" s="53"/>
      <c r="C9" s="53"/>
      <c r="D9" s="53"/>
      <c r="E9" s="53"/>
      <c r="F9" s="114"/>
      <c r="G9" s="53"/>
      <c r="H9" s="29"/>
      <c r="I9" s="53"/>
      <c r="J9" s="29"/>
      <c r="K9" s="53"/>
      <c r="L9" s="29"/>
    </row>
    <row r="10" spans="1:14" ht="21.75" customHeight="1">
      <c r="A10" s="54" t="s">
        <v>6</v>
      </c>
      <c r="F10" s="116"/>
      <c r="G10" s="40"/>
      <c r="H10" s="49"/>
      <c r="I10" s="40"/>
      <c r="J10" s="49"/>
      <c r="K10" s="41"/>
      <c r="L10" s="33"/>
      <c r="M10" s="33"/>
      <c r="N10" s="33"/>
    </row>
    <row r="11" spans="1:14" ht="21.75" customHeight="1">
      <c r="A11" s="36" t="s">
        <v>7</v>
      </c>
      <c r="F11" s="109">
        <v>6</v>
      </c>
      <c r="H11" s="31">
        <v>263746565</v>
      </c>
      <c r="J11" s="31">
        <v>151263078</v>
      </c>
      <c r="K11" s="41"/>
      <c r="L11" s="31">
        <v>227295706</v>
      </c>
      <c r="M11" s="33"/>
      <c r="N11" s="31">
        <v>91896297</v>
      </c>
    </row>
    <row r="12" spans="1:14" ht="21.75" customHeight="1">
      <c r="A12" s="36" t="s">
        <v>72</v>
      </c>
      <c r="F12" s="109">
        <v>7</v>
      </c>
      <c r="G12" s="39"/>
      <c r="H12" s="31">
        <v>53202069</v>
      </c>
      <c r="J12" s="31">
        <v>54900981</v>
      </c>
      <c r="K12" s="41"/>
      <c r="L12" s="31">
        <v>50498200</v>
      </c>
      <c r="M12" s="33"/>
      <c r="N12" s="31">
        <v>53232458</v>
      </c>
    </row>
    <row r="13" spans="1:14" ht="21.75" customHeight="1">
      <c r="A13" s="36" t="s">
        <v>25</v>
      </c>
      <c r="F13" s="109">
        <v>8</v>
      </c>
      <c r="G13" s="39"/>
      <c r="H13" s="35">
        <v>577745569</v>
      </c>
      <c r="J13" s="35">
        <v>291417612</v>
      </c>
      <c r="K13" s="41"/>
      <c r="L13" s="35">
        <v>399575862</v>
      </c>
      <c r="M13" s="33"/>
      <c r="N13" s="31">
        <v>249431037</v>
      </c>
    </row>
    <row r="14" spans="1:14" ht="21.75" customHeight="1">
      <c r="A14" s="36" t="s">
        <v>8</v>
      </c>
      <c r="H14" s="31">
        <v>3392557</v>
      </c>
      <c r="J14" s="31">
        <v>3264589</v>
      </c>
      <c r="K14" s="41"/>
      <c r="L14" s="31">
        <v>3392557</v>
      </c>
      <c r="M14" s="33"/>
      <c r="N14" s="34">
        <v>3264589</v>
      </c>
    </row>
    <row r="15" spans="1:14" ht="21.75" customHeight="1">
      <c r="A15" s="54" t="s">
        <v>9</v>
      </c>
      <c r="B15" s="54"/>
      <c r="C15" s="54"/>
      <c r="E15" s="54"/>
      <c r="F15" s="116"/>
      <c r="G15" s="40"/>
      <c r="H15" s="43">
        <f>SUM(H11:H14)</f>
        <v>898086760</v>
      </c>
      <c r="I15" s="40"/>
      <c r="J15" s="43">
        <f>SUM(J11:J14)</f>
        <v>500846260</v>
      </c>
      <c r="K15" s="41"/>
      <c r="L15" s="43">
        <f>SUM(L11:L14)</f>
        <v>680762325</v>
      </c>
      <c r="M15" s="33"/>
      <c r="N15" s="43">
        <f>SUM(N11:N14)</f>
        <v>397824381</v>
      </c>
    </row>
    <row r="16" spans="3:14" ht="21.75" customHeight="1">
      <c r="C16" s="54"/>
      <c r="D16" s="54"/>
      <c r="E16" s="54"/>
      <c r="F16" s="116"/>
      <c r="G16" s="40"/>
      <c r="H16" s="33"/>
      <c r="I16" s="40"/>
      <c r="J16" s="33"/>
      <c r="K16" s="41"/>
      <c r="L16" s="33"/>
      <c r="M16" s="33"/>
      <c r="N16" s="33"/>
    </row>
    <row r="17" spans="1:14" ht="21.75" customHeight="1">
      <c r="A17" s="54" t="s">
        <v>10</v>
      </c>
      <c r="F17" s="116"/>
      <c r="G17" s="40"/>
      <c r="H17" s="49"/>
      <c r="I17" s="40"/>
      <c r="J17" s="49"/>
      <c r="K17" s="41"/>
      <c r="L17" s="33"/>
      <c r="M17" s="33"/>
      <c r="N17" s="33"/>
    </row>
    <row r="18" spans="1:14" ht="21.75" customHeight="1">
      <c r="A18" s="38" t="s">
        <v>28</v>
      </c>
      <c r="F18" s="115"/>
      <c r="G18" s="40"/>
      <c r="H18" s="31">
        <v>755733</v>
      </c>
      <c r="I18" s="40"/>
      <c r="J18" s="31">
        <v>755733</v>
      </c>
      <c r="K18" s="41"/>
      <c r="L18" s="31">
        <v>755733</v>
      </c>
      <c r="M18" s="33"/>
      <c r="N18" s="31">
        <v>755733</v>
      </c>
    </row>
    <row r="19" spans="1:14" ht="21.75" customHeight="1">
      <c r="A19" s="27" t="s">
        <v>105</v>
      </c>
      <c r="B19" s="30"/>
      <c r="C19" s="27"/>
      <c r="D19" s="27"/>
      <c r="E19" s="27"/>
      <c r="F19" s="109">
        <v>9</v>
      </c>
      <c r="G19" s="39"/>
      <c r="H19" s="33">
        <v>9132106</v>
      </c>
      <c r="J19" s="33">
        <v>38470680</v>
      </c>
      <c r="K19" s="41"/>
      <c r="L19" s="33">
        <v>9132106</v>
      </c>
      <c r="M19" s="33"/>
      <c r="N19" s="33">
        <v>38470680</v>
      </c>
    </row>
    <row r="20" spans="1:14" ht="21.75" customHeight="1">
      <c r="A20" s="30" t="s">
        <v>96</v>
      </c>
      <c r="F20" s="109">
        <v>10</v>
      </c>
      <c r="G20" s="40"/>
      <c r="H20" s="35" t="s">
        <v>44</v>
      </c>
      <c r="I20" s="40"/>
      <c r="J20" s="35" t="s">
        <v>44</v>
      </c>
      <c r="K20" s="41"/>
      <c r="L20" s="35">
        <v>350977770</v>
      </c>
      <c r="M20" s="33"/>
      <c r="N20" s="35">
        <v>295102890</v>
      </c>
    </row>
    <row r="21" spans="1:14" ht="21.75" customHeight="1">
      <c r="A21" s="38" t="s">
        <v>174</v>
      </c>
      <c r="F21" s="109">
        <v>11</v>
      </c>
      <c r="G21" s="40"/>
      <c r="H21" s="31">
        <v>327560849</v>
      </c>
      <c r="I21" s="40"/>
      <c r="J21" s="31">
        <v>446704821</v>
      </c>
      <c r="K21" s="41"/>
      <c r="L21" s="35">
        <v>171213815</v>
      </c>
      <c r="M21" s="33"/>
      <c r="N21" s="35">
        <v>276182347</v>
      </c>
    </row>
    <row r="22" spans="1:14" ht="21.75" customHeight="1">
      <c r="A22" s="38" t="s">
        <v>121</v>
      </c>
      <c r="F22" s="109">
        <v>12</v>
      </c>
      <c r="G22" s="40"/>
      <c r="H22" s="31">
        <v>69474416</v>
      </c>
      <c r="I22" s="141"/>
      <c r="J22" s="31">
        <v>10155001</v>
      </c>
      <c r="K22" s="41"/>
      <c r="L22" s="147" t="s">
        <v>44</v>
      </c>
      <c r="M22" s="33"/>
      <c r="N22" s="147" t="s">
        <v>44</v>
      </c>
    </row>
    <row r="23" spans="1:14" ht="21.75" customHeight="1">
      <c r="A23" s="36" t="s">
        <v>80</v>
      </c>
      <c r="F23" s="109">
        <v>13</v>
      </c>
      <c r="G23" s="39"/>
      <c r="H23" s="35">
        <v>146104130</v>
      </c>
      <c r="J23" s="35">
        <v>160429661</v>
      </c>
      <c r="K23" s="41"/>
      <c r="L23" s="33">
        <v>144225521</v>
      </c>
      <c r="M23" s="33"/>
      <c r="N23" s="33">
        <v>159594145</v>
      </c>
    </row>
    <row r="24" spans="1:14" ht="21.75" customHeight="1">
      <c r="A24" s="36" t="s">
        <v>83</v>
      </c>
      <c r="F24" s="109">
        <v>21</v>
      </c>
      <c r="G24" s="39"/>
      <c r="H24" s="35">
        <v>2320046</v>
      </c>
      <c r="J24" s="35">
        <v>2472769</v>
      </c>
      <c r="K24" s="41"/>
      <c r="L24" s="33">
        <v>1627999</v>
      </c>
      <c r="M24" s="33"/>
      <c r="N24" s="33">
        <v>1656754</v>
      </c>
    </row>
    <row r="25" spans="1:14" ht="21.75" customHeight="1">
      <c r="A25" s="36" t="s">
        <v>11</v>
      </c>
      <c r="F25" s="109">
        <v>14</v>
      </c>
      <c r="H25" s="31">
        <v>11139207</v>
      </c>
      <c r="J25" s="31">
        <v>4118306</v>
      </c>
      <c r="K25" s="41"/>
      <c r="L25" s="33">
        <v>9132312</v>
      </c>
      <c r="M25" s="33"/>
      <c r="N25" s="33">
        <v>2923147</v>
      </c>
    </row>
    <row r="26" spans="1:14" ht="21.75" customHeight="1">
      <c r="A26" s="54" t="s">
        <v>12</v>
      </c>
      <c r="C26" s="54"/>
      <c r="F26" s="116"/>
      <c r="G26" s="40"/>
      <c r="H26" s="56">
        <f>SUM(H18:H25)</f>
        <v>566486487</v>
      </c>
      <c r="I26" s="40"/>
      <c r="J26" s="56">
        <f>SUM(J18:J25)</f>
        <v>663106971</v>
      </c>
      <c r="K26" s="41"/>
      <c r="L26" s="43">
        <f>SUM(L18:L25)</f>
        <v>687065256</v>
      </c>
      <c r="M26" s="33"/>
      <c r="N26" s="43">
        <f>SUM(N18:N25)</f>
        <v>774685696</v>
      </c>
    </row>
    <row r="27" spans="3:14" ht="21.75" customHeight="1">
      <c r="C27" s="54"/>
      <c r="D27" s="54"/>
      <c r="E27" s="54"/>
      <c r="F27" s="116"/>
      <c r="G27" s="40"/>
      <c r="H27" s="57"/>
      <c r="I27" s="40"/>
      <c r="J27" s="57"/>
      <c r="K27" s="41"/>
      <c r="L27" s="34"/>
      <c r="M27" s="33"/>
      <c r="N27" s="34"/>
    </row>
    <row r="28" spans="1:14" ht="21.75" customHeight="1" thickBot="1">
      <c r="A28" s="40" t="s">
        <v>13</v>
      </c>
      <c r="D28" s="54"/>
      <c r="F28" s="116"/>
      <c r="G28" s="40"/>
      <c r="H28" s="37">
        <f>+H26+H15</f>
        <v>1464573247</v>
      </c>
      <c r="I28" s="40"/>
      <c r="J28" s="37">
        <f>+J26+J15</f>
        <v>1163953231</v>
      </c>
      <c r="K28" s="41"/>
      <c r="L28" s="37">
        <f>+L26+L15</f>
        <v>1367827581</v>
      </c>
      <c r="M28" s="33"/>
      <c r="N28" s="37">
        <f>+N26+N15</f>
        <v>1172510077</v>
      </c>
    </row>
    <row r="29" spans="1:14" ht="21.75" customHeight="1" thickTop="1">
      <c r="A29" s="40"/>
      <c r="D29" s="54"/>
      <c r="F29" s="116"/>
      <c r="G29" s="40"/>
      <c r="H29" s="34"/>
      <c r="I29" s="40"/>
      <c r="J29" s="34"/>
      <c r="K29" s="41"/>
      <c r="L29" s="34"/>
      <c r="M29" s="33"/>
      <c r="N29" s="34"/>
    </row>
    <row r="30" spans="1:14" s="25" customFormat="1" ht="22.5" customHeight="1">
      <c r="A30" s="52" t="s">
        <v>0</v>
      </c>
      <c r="B30" s="52"/>
      <c r="C30" s="52"/>
      <c r="D30" s="52"/>
      <c r="E30" s="52"/>
      <c r="F30" s="112"/>
      <c r="G30" s="52"/>
      <c r="H30" s="23"/>
      <c r="I30" s="52"/>
      <c r="J30" s="23"/>
      <c r="K30" s="52"/>
      <c r="L30" s="23"/>
      <c r="M30" s="24"/>
      <c r="N30" s="24"/>
    </row>
    <row r="31" spans="1:14" s="25" customFormat="1" ht="22.5" customHeight="1">
      <c r="A31" s="52" t="s">
        <v>61</v>
      </c>
      <c r="B31" s="52"/>
      <c r="C31" s="52"/>
      <c r="D31" s="52"/>
      <c r="E31" s="52"/>
      <c r="F31" s="112"/>
      <c r="G31" s="52"/>
      <c r="H31" s="23"/>
      <c r="I31" s="52"/>
      <c r="J31" s="23"/>
      <c r="K31" s="52"/>
      <c r="L31" s="23"/>
      <c r="M31" s="24"/>
      <c r="N31" s="24"/>
    </row>
    <row r="32" spans="1:14" s="25" customFormat="1" ht="22.5" customHeight="1">
      <c r="A32" s="52" t="str">
        <f>A3</f>
        <v>ณ วันที่ 31 ธันวาคม 2557</v>
      </c>
      <c r="B32" s="52"/>
      <c r="C32" s="52"/>
      <c r="D32" s="52"/>
      <c r="E32" s="52"/>
      <c r="F32" s="112"/>
      <c r="G32" s="52"/>
      <c r="H32" s="23"/>
      <c r="I32" s="52"/>
      <c r="J32" s="23"/>
      <c r="K32" s="52"/>
      <c r="L32" s="23"/>
      <c r="M32" s="24"/>
      <c r="N32" s="24"/>
    </row>
    <row r="33" spans="3:5" ht="22.5" customHeight="1">
      <c r="C33" s="53"/>
      <c r="D33" s="53"/>
      <c r="E33" s="53"/>
    </row>
    <row r="34" spans="3:5" ht="6.75" customHeight="1">
      <c r="C34" s="54"/>
      <c r="D34" s="54"/>
      <c r="E34" s="54"/>
    </row>
    <row r="35" spans="3:14" s="3" customFormat="1" ht="20.25" customHeight="1">
      <c r="C35" s="155"/>
      <c r="D35" s="155"/>
      <c r="E35" s="155"/>
      <c r="F35" s="152"/>
      <c r="G35" s="5"/>
      <c r="H35" s="162" t="s">
        <v>124</v>
      </c>
      <c r="I35" s="162"/>
      <c r="J35" s="162"/>
      <c r="K35" s="162"/>
      <c r="L35" s="162"/>
      <c r="M35" s="162"/>
      <c r="N35" s="162"/>
    </row>
    <row r="36" spans="3:14" s="3" customFormat="1" ht="20.25" customHeight="1">
      <c r="C36" s="155"/>
      <c r="D36" s="155"/>
      <c r="E36" s="155"/>
      <c r="F36" s="152"/>
      <c r="G36" s="5"/>
      <c r="H36" s="162" t="s">
        <v>1</v>
      </c>
      <c r="I36" s="162"/>
      <c r="J36" s="162"/>
      <c r="K36" s="6"/>
      <c r="L36" s="163" t="s">
        <v>82</v>
      </c>
      <c r="M36" s="163"/>
      <c r="N36" s="163"/>
    </row>
    <row r="37" spans="3:14" s="3" customFormat="1" ht="21.75" customHeight="1">
      <c r="C37" s="151"/>
      <c r="D37" s="151"/>
      <c r="E37" s="151"/>
      <c r="F37" s="153" t="s">
        <v>2</v>
      </c>
      <c r="G37" s="5"/>
      <c r="H37" s="154" t="s">
        <v>137</v>
      </c>
      <c r="I37" s="5"/>
      <c r="J37" s="154" t="s">
        <v>106</v>
      </c>
      <c r="K37" s="6"/>
      <c r="L37" s="154" t="s">
        <v>137</v>
      </c>
      <c r="M37" s="2"/>
      <c r="N37" s="154" t="s">
        <v>106</v>
      </c>
    </row>
    <row r="38" spans="1:12" ht="22.5" customHeight="1">
      <c r="A38" s="53" t="s">
        <v>14</v>
      </c>
      <c r="B38" s="53"/>
      <c r="C38" s="53"/>
      <c r="D38" s="53"/>
      <c r="E38" s="53"/>
      <c r="F38" s="114"/>
      <c r="G38" s="53"/>
      <c r="H38" s="29"/>
      <c r="I38" s="53"/>
      <c r="J38" s="29"/>
      <c r="K38" s="53"/>
      <c r="L38" s="29"/>
    </row>
    <row r="39" spans="1:14" ht="20.25" customHeight="1">
      <c r="A39" s="54" t="s">
        <v>15</v>
      </c>
      <c r="D39" s="54"/>
      <c r="F39" s="116"/>
      <c r="G39" s="40"/>
      <c r="H39" s="49"/>
      <c r="I39" s="40"/>
      <c r="J39" s="49"/>
      <c r="N39" s="28"/>
    </row>
    <row r="40" spans="1:14" ht="20.25" customHeight="1">
      <c r="A40" s="36" t="s">
        <v>139</v>
      </c>
      <c r="D40" s="54"/>
      <c r="F40" s="109">
        <v>15</v>
      </c>
      <c r="H40" s="33">
        <v>237000000</v>
      </c>
      <c r="J40" s="28" t="s">
        <v>44</v>
      </c>
      <c r="L40" s="33">
        <v>140000000</v>
      </c>
      <c r="N40" s="28" t="s">
        <v>44</v>
      </c>
    </row>
    <row r="41" spans="1:14" ht="20.25" customHeight="1">
      <c r="A41" s="36" t="s">
        <v>75</v>
      </c>
      <c r="B41" s="36"/>
      <c r="E41" s="38"/>
      <c r="G41" s="39"/>
      <c r="H41" s="33">
        <v>52147516</v>
      </c>
      <c r="J41" s="33">
        <v>36760736</v>
      </c>
      <c r="K41" s="41"/>
      <c r="L41" s="31">
        <v>40889993</v>
      </c>
      <c r="M41" s="33"/>
      <c r="N41" s="31">
        <v>34349779</v>
      </c>
    </row>
    <row r="42" spans="1:14" ht="20.25" customHeight="1">
      <c r="A42" s="36" t="s">
        <v>74</v>
      </c>
      <c r="E42" s="55"/>
      <c r="F42" s="109">
        <v>5</v>
      </c>
      <c r="H42" s="33">
        <v>4672789</v>
      </c>
      <c r="I42" s="142"/>
      <c r="J42" s="31">
        <v>466331</v>
      </c>
      <c r="K42" s="41"/>
      <c r="L42" s="31">
        <v>4740917</v>
      </c>
      <c r="M42" s="33"/>
      <c r="N42" s="31">
        <v>720791</v>
      </c>
    </row>
    <row r="43" spans="1:14" ht="20.25" customHeight="1">
      <c r="A43" s="36" t="s">
        <v>140</v>
      </c>
      <c r="E43" s="55"/>
      <c r="F43" s="109">
        <v>16</v>
      </c>
      <c r="G43" s="39"/>
      <c r="H43" s="35">
        <v>102355</v>
      </c>
      <c r="I43" s="142"/>
      <c r="J43" s="35" t="s">
        <v>44</v>
      </c>
      <c r="K43" s="41"/>
      <c r="L43" s="35">
        <v>102355</v>
      </c>
      <c r="M43" s="33"/>
      <c r="N43" s="35" t="s">
        <v>44</v>
      </c>
    </row>
    <row r="44" spans="1:14" ht="20.25" customHeight="1">
      <c r="A44" s="36" t="s">
        <v>71</v>
      </c>
      <c r="B44" s="36"/>
      <c r="E44" s="38"/>
      <c r="G44" s="39"/>
      <c r="H44" s="35" t="s">
        <v>44</v>
      </c>
      <c r="I44" s="31"/>
      <c r="J44" s="35">
        <v>549547</v>
      </c>
      <c r="K44" s="33"/>
      <c r="L44" s="35" t="s">
        <v>44</v>
      </c>
      <c r="M44" s="33"/>
      <c r="N44" s="31">
        <v>549547</v>
      </c>
    </row>
    <row r="45" spans="1:14" ht="20.25" customHeight="1">
      <c r="A45" s="54" t="s">
        <v>16</v>
      </c>
      <c r="D45" s="38"/>
      <c r="E45" s="54"/>
      <c r="F45" s="115"/>
      <c r="G45" s="39"/>
      <c r="H45" s="43">
        <f>SUM(H40:H44)</f>
        <v>293922660</v>
      </c>
      <c r="J45" s="43">
        <f>SUM(J40:J44)</f>
        <v>37776614</v>
      </c>
      <c r="K45" s="41"/>
      <c r="L45" s="43">
        <f>SUM(L40:L44)</f>
        <v>185733265</v>
      </c>
      <c r="M45" s="33"/>
      <c r="N45" s="43">
        <f>SUM(N40:N44)</f>
        <v>35620117</v>
      </c>
    </row>
    <row r="46" spans="3:14" ht="15" customHeight="1">
      <c r="C46" s="54"/>
      <c r="D46" s="54"/>
      <c r="E46" s="54"/>
      <c r="F46" s="116"/>
      <c r="G46" s="40"/>
      <c r="H46" s="33"/>
      <c r="I46" s="40"/>
      <c r="J46" s="33"/>
      <c r="K46" s="41"/>
      <c r="L46" s="33"/>
      <c r="M46" s="33"/>
      <c r="N46" s="33"/>
    </row>
    <row r="47" spans="1:14" ht="20.25" customHeight="1">
      <c r="A47" s="54" t="s">
        <v>17</v>
      </c>
      <c r="D47" s="54"/>
      <c r="E47" s="54"/>
      <c r="F47" s="115"/>
      <c r="G47" s="39"/>
      <c r="H47" s="28"/>
      <c r="J47" s="28"/>
      <c r="K47" s="41"/>
      <c r="L47" s="33"/>
      <c r="M47" s="33"/>
      <c r="N47" s="33"/>
    </row>
    <row r="48" spans="1:14" ht="20.25" customHeight="1">
      <c r="A48" s="36" t="s">
        <v>141</v>
      </c>
      <c r="D48" s="54"/>
      <c r="E48" s="54"/>
      <c r="F48" s="115"/>
      <c r="G48" s="39"/>
      <c r="H48" s="28"/>
      <c r="J48" s="28"/>
      <c r="K48" s="41"/>
      <c r="L48" s="33"/>
      <c r="M48" s="33"/>
      <c r="N48" s="33"/>
    </row>
    <row r="49" spans="1:14" ht="20.25" customHeight="1">
      <c r="A49" s="36" t="s">
        <v>175</v>
      </c>
      <c r="F49" s="109">
        <v>16</v>
      </c>
      <c r="G49" s="39"/>
      <c r="H49" s="35">
        <v>339145</v>
      </c>
      <c r="J49" s="35" t="s">
        <v>44</v>
      </c>
      <c r="K49" s="41"/>
      <c r="L49" s="35">
        <v>339145</v>
      </c>
      <c r="M49" s="33"/>
      <c r="N49" s="35" t="s">
        <v>44</v>
      </c>
    </row>
    <row r="50" spans="1:14" ht="20.25" customHeight="1">
      <c r="A50" s="36" t="s">
        <v>76</v>
      </c>
      <c r="F50" s="109">
        <v>17</v>
      </c>
      <c r="G50" s="39"/>
      <c r="H50" s="35">
        <v>1093007</v>
      </c>
      <c r="J50" s="35">
        <v>1710752</v>
      </c>
      <c r="K50" s="41"/>
      <c r="L50" s="35">
        <v>878908</v>
      </c>
      <c r="M50" s="33"/>
      <c r="N50" s="35">
        <v>876812</v>
      </c>
    </row>
    <row r="51" spans="1:14" ht="20.25" customHeight="1">
      <c r="A51" s="36" t="s">
        <v>50</v>
      </c>
      <c r="B51" s="36"/>
      <c r="C51" s="38"/>
      <c r="F51" s="115"/>
      <c r="G51" s="39"/>
      <c r="H51" s="35"/>
      <c r="J51" s="35"/>
      <c r="K51" s="41"/>
      <c r="L51" s="33"/>
      <c r="M51" s="33"/>
      <c r="N51" s="33"/>
    </row>
    <row r="52" spans="1:14" ht="20.25" customHeight="1">
      <c r="A52" s="36" t="s">
        <v>42</v>
      </c>
      <c r="C52" s="38"/>
      <c r="F52" s="115"/>
      <c r="G52" s="39"/>
      <c r="H52" s="35">
        <v>34000000</v>
      </c>
      <c r="J52" s="35">
        <v>34000000</v>
      </c>
      <c r="K52" s="41"/>
      <c r="L52" s="35">
        <v>34000000</v>
      </c>
      <c r="M52" s="33"/>
      <c r="N52" s="35">
        <v>34000000</v>
      </c>
    </row>
    <row r="53" spans="1:14" ht="20.25" customHeight="1">
      <c r="A53" s="36" t="s">
        <v>43</v>
      </c>
      <c r="C53" s="38"/>
      <c r="F53" s="115"/>
      <c r="G53" s="39"/>
      <c r="H53" s="35" t="s">
        <v>44</v>
      </c>
      <c r="J53" s="34">
        <v>2382100</v>
      </c>
      <c r="K53" s="41"/>
      <c r="L53" s="35" t="s">
        <v>44</v>
      </c>
      <c r="M53" s="33"/>
      <c r="N53" s="34">
        <v>2382100</v>
      </c>
    </row>
    <row r="54" spans="1:14" ht="20.25" customHeight="1">
      <c r="A54" s="54" t="s">
        <v>18</v>
      </c>
      <c r="D54" s="38"/>
      <c r="E54" s="54"/>
      <c r="F54" s="115"/>
      <c r="G54" s="39"/>
      <c r="H54" s="98">
        <f>SUM(H49:H53)</f>
        <v>35432152</v>
      </c>
      <c r="J54" s="98">
        <f>SUM(J49:J53)</f>
        <v>38092852</v>
      </c>
      <c r="K54" s="41"/>
      <c r="L54" s="98">
        <f>SUM(L49:L53)</f>
        <v>35218053</v>
      </c>
      <c r="M54" s="33"/>
      <c r="N54" s="98">
        <f>SUM(N49:N53)</f>
        <v>37258912</v>
      </c>
    </row>
    <row r="55" spans="3:14" ht="9.75" customHeight="1">
      <c r="C55" s="54"/>
      <c r="D55" s="54"/>
      <c r="E55" s="54"/>
      <c r="F55" s="116"/>
      <c r="G55" s="40"/>
      <c r="H55" s="32"/>
      <c r="I55" s="40"/>
      <c r="J55" s="32"/>
      <c r="K55" s="41"/>
      <c r="L55" s="33"/>
      <c r="M55" s="33"/>
      <c r="N55" s="33"/>
    </row>
    <row r="56" spans="1:14" ht="20.25" customHeight="1">
      <c r="A56" s="54" t="s">
        <v>19</v>
      </c>
      <c r="D56" s="38"/>
      <c r="E56" s="54"/>
      <c r="F56" s="115"/>
      <c r="G56" s="39"/>
      <c r="H56" s="48">
        <f>+H54+H45</f>
        <v>329354812</v>
      </c>
      <c r="I56" s="41"/>
      <c r="J56" s="149">
        <f>+J54+J45</f>
        <v>75869466</v>
      </c>
      <c r="K56" s="41"/>
      <c r="L56" s="149">
        <f>SUM(L45+L54)</f>
        <v>220951318</v>
      </c>
      <c r="M56" s="33"/>
      <c r="N56" s="48">
        <f>+N54+N45</f>
        <v>72879029</v>
      </c>
    </row>
    <row r="57" spans="1:14" ht="20.25" customHeight="1">
      <c r="A57" s="54"/>
      <c r="D57" s="38"/>
      <c r="E57" s="54"/>
      <c r="F57" s="115"/>
      <c r="G57" s="39"/>
      <c r="H57" s="34"/>
      <c r="I57" s="41"/>
      <c r="J57" s="34"/>
      <c r="K57" s="41"/>
      <c r="L57" s="34"/>
      <c r="M57" s="33"/>
      <c r="N57" s="34"/>
    </row>
    <row r="58" spans="1:14" ht="20.25" customHeight="1">
      <c r="A58" s="54" t="s">
        <v>20</v>
      </c>
      <c r="D58" s="54"/>
      <c r="E58" s="54"/>
      <c r="F58" s="115"/>
      <c r="G58" s="39"/>
      <c r="H58" s="28"/>
      <c r="J58" s="28"/>
      <c r="K58" s="41"/>
      <c r="L58" s="33"/>
      <c r="M58" s="33"/>
      <c r="N58" s="33"/>
    </row>
    <row r="59" spans="1:14" ht="20.25" customHeight="1">
      <c r="A59" s="36" t="s">
        <v>58</v>
      </c>
      <c r="F59" s="115"/>
      <c r="G59" s="39"/>
      <c r="H59" s="28"/>
      <c r="I59" s="30"/>
      <c r="J59" s="28"/>
      <c r="K59" s="33"/>
      <c r="L59" s="33"/>
      <c r="M59" s="33"/>
      <c r="N59" s="33"/>
    </row>
    <row r="60" spans="1:14" ht="20.25" customHeight="1">
      <c r="A60" s="36" t="s">
        <v>142</v>
      </c>
      <c r="F60" s="115"/>
      <c r="G60" s="39"/>
      <c r="H60" s="28"/>
      <c r="I60" s="30"/>
      <c r="J60" s="28"/>
      <c r="K60" s="33"/>
      <c r="L60" s="33"/>
      <c r="M60" s="33"/>
      <c r="N60" s="33"/>
    </row>
    <row r="61" spans="1:14" ht="20.25" customHeight="1">
      <c r="A61" s="55" t="s">
        <v>144</v>
      </c>
      <c r="F61" s="115"/>
      <c r="G61" s="39"/>
      <c r="H61" s="28"/>
      <c r="I61" s="30"/>
      <c r="J61" s="28"/>
      <c r="K61" s="33"/>
      <c r="L61" s="33"/>
      <c r="M61" s="33"/>
      <c r="N61" s="33"/>
    </row>
    <row r="62" spans="1:14" ht="20.25" customHeight="1" thickBot="1">
      <c r="A62" s="36" t="s">
        <v>143</v>
      </c>
      <c r="C62" s="38"/>
      <c r="F62" s="109">
        <v>18</v>
      </c>
      <c r="G62" s="39"/>
      <c r="H62" s="58">
        <v>1080000000</v>
      </c>
      <c r="I62" s="30"/>
      <c r="J62" s="58">
        <v>900000000</v>
      </c>
      <c r="K62" s="33"/>
      <c r="L62" s="58">
        <v>1080000000</v>
      </c>
      <c r="M62" s="33"/>
      <c r="N62" s="58">
        <v>900000000</v>
      </c>
    </row>
    <row r="63" spans="1:14" ht="9" customHeight="1" thickTop="1">
      <c r="A63" s="36"/>
      <c r="C63" s="38"/>
      <c r="F63" s="115"/>
      <c r="G63" s="39"/>
      <c r="H63" s="33"/>
      <c r="I63" s="30"/>
      <c r="J63" s="33"/>
      <c r="K63" s="33"/>
      <c r="L63" s="33"/>
      <c r="M63" s="33"/>
      <c r="N63" s="33"/>
    </row>
    <row r="64" spans="1:11" ht="20.25" customHeight="1">
      <c r="A64" s="36" t="s">
        <v>49</v>
      </c>
      <c r="C64" s="38"/>
      <c r="G64" s="39"/>
      <c r="I64" s="30"/>
      <c r="K64" s="30"/>
    </row>
    <row r="65" spans="1:11" ht="20.25" customHeight="1">
      <c r="A65" s="55" t="s">
        <v>145</v>
      </c>
      <c r="C65" s="38"/>
      <c r="G65" s="39"/>
      <c r="I65" s="30"/>
      <c r="K65" s="30"/>
    </row>
    <row r="66" spans="1:14" ht="20.25" customHeight="1">
      <c r="A66" s="36" t="s">
        <v>143</v>
      </c>
      <c r="C66" s="38"/>
      <c r="F66" s="109">
        <v>19</v>
      </c>
      <c r="G66" s="39"/>
      <c r="H66" s="33">
        <v>910580100</v>
      </c>
      <c r="I66" s="30"/>
      <c r="J66" s="33">
        <v>900000000</v>
      </c>
      <c r="K66" s="33"/>
      <c r="L66" s="33">
        <v>910580100</v>
      </c>
      <c r="M66" s="33"/>
      <c r="N66" s="33">
        <v>900000000</v>
      </c>
    </row>
    <row r="67" spans="1:14" ht="20.25" customHeight="1">
      <c r="A67" s="36" t="s">
        <v>51</v>
      </c>
      <c r="F67" s="115"/>
      <c r="G67" s="39"/>
      <c r="H67" s="35">
        <f>+ส่วนของผู้ถือหุ้นงบรวม!H40</f>
        <v>196730146</v>
      </c>
      <c r="I67" s="30"/>
      <c r="J67" s="35">
        <f>+ส่วนของผู้ถือหุ้นงบรวม!H26</f>
        <v>195672136</v>
      </c>
      <c r="K67" s="33"/>
      <c r="L67" s="33">
        <f>+ส่วนของผู้ถือหุ้นงบเฉพาะ!G40</f>
        <v>196730146</v>
      </c>
      <c r="M67" s="33"/>
      <c r="N67" s="33">
        <f>+ส่วนของผู้ถือหุ้นงบเฉพาะ!G26</f>
        <v>195672136</v>
      </c>
    </row>
    <row r="68" spans="1:14" ht="20.25" customHeight="1">
      <c r="A68" s="36" t="s">
        <v>77</v>
      </c>
      <c r="F68" s="115"/>
      <c r="G68" s="39"/>
      <c r="H68" s="35"/>
      <c r="I68" s="30"/>
      <c r="J68" s="35"/>
      <c r="K68" s="35"/>
      <c r="L68" s="35"/>
      <c r="M68" s="35"/>
      <c r="N68" s="35"/>
    </row>
    <row r="69" spans="1:14" ht="20.25" customHeight="1">
      <c r="A69" s="59" t="s">
        <v>89</v>
      </c>
      <c r="C69" s="38"/>
      <c r="D69" s="59"/>
      <c r="F69" s="109"/>
      <c r="G69" s="39"/>
      <c r="H69" s="35">
        <f>+ส่วนของผู้ถือหุ้นงบรวม!J40</f>
        <v>7625110</v>
      </c>
      <c r="I69" s="30"/>
      <c r="J69" s="35">
        <f>+ส่วนของผู้ถือหุ้นงบรวม!J26</f>
        <v>7615000</v>
      </c>
      <c r="K69" s="35"/>
      <c r="L69" s="35">
        <f>+ส่วนของผู้ถือหุ้นงบเฉพาะ!I40</f>
        <v>7625110</v>
      </c>
      <c r="M69" s="35"/>
      <c r="N69" s="35">
        <f>+ส่วนของผู้ถือหุ้นงบเฉพาะ!I26</f>
        <v>7615000</v>
      </c>
    </row>
    <row r="70" spans="1:14" ht="20.25" customHeight="1">
      <c r="A70" s="59" t="s">
        <v>81</v>
      </c>
      <c r="C70" s="38"/>
      <c r="D70" s="59"/>
      <c r="G70" s="39"/>
      <c r="H70" s="35">
        <f>+ส่วนของผู้ถือหุ้นงบรวม!L40</f>
        <v>29846801</v>
      </c>
      <c r="I70" s="30"/>
      <c r="J70" s="35">
        <f>+ส่วนของผู้ถือหุ้นงบรวม!L26</f>
        <v>29765240</v>
      </c>
      <c r="K70" s="35"/>
      <c r="L70" s="35">
        <f>+ส่วนของผู้ถือหุ้นงบเฉพาะ!K40</f>
        <v>41504909</v>
      </c>
      <c r="M70" s="35"/>
      <c r="N70" s="35">
        <f>+ส่วนของผู้ถือหุ้นงบเฉพาะ!K26</f>
        <v>41312803</v>
      </c>
    </row>
    <row r="71" spans="1:14" ht="20.25" customHeight="1">
      <c r="A71" s="36" t="s">
        <v>69</v>
      </c>
      <c r="F71" s="109"/>
      <c r="G71" s="39"/>
      <c r="H71" s="35">
        <f>+ส่วนของผู้ถือหุ้นงบรวม!N40</f>
        <v>-9564002</v>
      </c>
      <c r="I71" s="30"/>
      <c r="J71" s="35">
        <f>+ส่วนของผู้ถือหุ้นงบรวม!N26</f>
        <v>-44968891</v>
      </c>
      <c r="K71" s="35"/>
      <c r="L71" s="35">
        <f>+ส่วนของผู้ถือหุ้นงบเฉพาะ!M40</f>
        <v>-9564002</v>
      </c>
      <c r="M71" s="35"/>
      <c r="N71" s="35">
        <f>+ส่วนของผู้ถือหุ้นงบเฉพาะ!M26</f>
        <v>-44968891</v>
      </c>
    </row>
    <row r="72" spans="1:14" ht="20.25" customHeight="1">
      <c r="A72" s="36" t="s">
        <v>59</v>
      </c>
      <c r="D72" s="38"/>
      <c r="E72" s="54"/>
      <c r="F72" s="115"/>
      <c r="G72" s="39"/>
      <c r="H72" s="99">
        <f>SUM(H66:H71)</f>
        <v>1135218155</v>
      </c>
      <c r="J72" s="99">
        <f>SUM(J66:J71)</f>
        <v>1088083485</v>
      </c>
      <c r="K72" s="41"/>
      <c r="L72" s="99">
        <f>SUM(L66:L71)</f>
        <v>1146876263</v>
      </c>
      <c r="M72" s="33"/>
      <c r="N72" s="99">
        <f>SUM(N66:N71)</f>
        <v>1099631048</v>
      </c>
    </row>
    <row r="73" spans="6:14" ht="7.5" customHeight="1">
      <c r="F73" s="115"/>
      <c r="G73" s="39"/>
      <c r="H73" s="28"/>
      <c r="J73" s="34"/>
      <c r="K73" s="41"/>
      <c r="L73" s="33"/>
      <c r="M73" s="33"/>
      <c r="N73" s="33"/>
    </row>
    <row r="74" spans="1:14" ht="21" customHeight="1">
      <c r="A74" s="36" t="s">
        <v>84</v>
      </c>
      <c r="D74" s="54"/>
      <c r="E74" s="54"/>
      <c r="F74" s="115"/>
      <c r="G74" s="39"/>
      <c r="H74" s="101">
        <v>280</v>
      </c>
      <c r="I74" s="41"/>
      <c r="J74" s="101">
        <v>280</v>
      </c>
      <c r="K74" s="41"/>
      <c r="L74" s="101" t="s">
        <v>44</v>
      </c>
      <c r="M74" s="33"/>
      <c r="N74" s="101" t="s">
        <v>44</v>
      </c>
    </row>
    <row r="75" spans="6:14" ht="7.5" customHeight="1">
      <c r="F75" s="115"/>
      <c r="G75" s="39"/>
      <c r="H75" s="28"/>
      <c r="J75" s="28"/>
      <c r="K75" s="41"/>
      <c r="L75" s="28"/>
      <c r="M75" s="33"/>
      <c r="N75" s="28"/>
    </row>
    <row r="76" spans="1:14" ht="21" customHeight="1">
      <c r="A76" s="54" t="s">
        <v>38</v>
      </c>
      <c r="D76" s="38"/>
      <c r="E76" s="54"/>
      <c r="F76" s="115"/>
      <c r="G76" s="39"/>
      <c r="H76" s="48">
        <f>SUM(H72:H74)</f>
        <v>1135218435</v>
      </c>
      <c r="J76" s="48">
        <f>SUM(J72:J74)</f>
        <v>1088083765</v>
      </c>
      <c r="K76" s="41"/>
      <c r="L76" s="48">
        <f>SUM(L72:L74)</f>
        <v>1146876263</v>
      </c>
      <c r="M76" s="33"/>
      <c r="N76" s="48">
        <f>SUM(N72:N74)</f>
        <v>1099631048</v>
      </c>
    </row>
    <row r="77" spans="6:14" ht="21" customHeight="1">
      <c r="F77" s="115"/>
      <c r="G77" s="39"/>
      <c r="H77" s="47"/>
      <c r="J77" s="47"/>
      <c r="K77" s="41"/>
      <c r="L77" s="47"/>
      <c r="M77" s="33"/>
      <c r="N77" s="47"/>
    </row>
    <row r="78" spans="1:14" ht="21" customHeight="1" thickBot="1">
      <c r="A78" s="54" t="s">
        <v>21</v>
      </c>
      <c r="D78" s="54"/>
      <c r="E78" s="38"/>
      <c r="F78" s="115"/>
      <c r="G78" s="39"/>
      <c r="H78" s="37">
        <f>+H76+H56</f>
        <v>1464573247</v>
      </c>
      <c r="J78" s="37">
        <f>+J76+J56</f>
        <v>1163953231</v>
      </c>
      <c r="K78" s="41"/>
      <c r="L78" s="37">
        <f>+L76+L56</f>
        <v>1367827581</v>
      </c>
      <c r="M78" s="33"/>
      <c r="N78" s="37">
        <f>+N76+N56</f>
        <v>1172510077</v>
      </c>
    </row>
    <row r="79" spans="1:14" ht="10.5" customHeight="1" thickTop="1">
      <c r="A79" s="54"/>
      <c r="D79" s="54"/>
      <c r="E79" s="38"/>
      <c r="F79" s="115"/>
      <c r="G79" s="39"/>
      <c r="H79" s="33"/>
      <c r="J79" s="33"/>
      <c r="K79" s="41"/>
      <c r="L79" s="33"/>
      <c r="M79" s="33"/>
      <c r="N79" s="33"/>
    </row>
    <row r="80" spans="1:14" ht="21" customHeight="1">
      <c r="A80" s="54"/>
      <c r="D80" s="54"/>
      <c r="E80" s="38"/>
      <c r="F80" s="115"/>
      <c r="G80" s="39"/>
      <c r="H80" s="47">
        <f>H28-H78</f>
        <v>0</v>
      </c>
      <c r="J80" s="47">
        <f>J28-J78</f>
        <v>0</v>
      </c>
      <c r="K80" s="41"/>
      <c r="L80" s="47">
        <f>L28-L78</f>
        <v>0</v>
      </c>
      <c r="M80" s="33"/>
      <c r="N80" s="47">
        <f>N28-N78</f>
        <v>0</v>
      </c>
    </row>
    <row r="81" spans="1:14" ht="21" customHeight="1">
      <c r="A81" s="54"/>
      <c r="D81" s="54"/>
      <c r="E81" s="38"/>
      <c r="F81" s="115"/>
      <c r="G81" s="39"/>
      <c r="H81" s="35"/>
      <c r="J81" s="35"/>
      <c r="K81" s="41"/>
      <c r="L81" s="33"/>
      <c r="M81" s="33"/>
      <c r="N81" s="35"/>
    </row>
    <row r="82" spans="1:14" ht="21" customHeight="1">
      <c r="A82" s="54"/>
      <c r="D82" s="54"/>
      <c r="E82" s="38"/>
      <c r="F82" s="115"/>
      <c r="G82" s="39"/>
      <c r="H82" s="33"/>
      <c r="J82" s="33"/>
      <c r="K82" s="41"/>
      <c r="L82" s="33"/>
      <c r="M82" s="33"/>
      <c r="N82" s="33"/>
    </row>
    <row r="83" spans="1:14" ht="21" customHeight="1">
      <c r="A83" s="54"/>
      <c r="D83" s="54"/>
      <c r="E83" s="38"/>
      <c r="F83" s="115"/>
      <c r="G83" s="39"/>
      <c r="H83" s="33"/>
      <c r="J83" s="33"/>
      <c r="K83" s="41"/>
      <c r="L83" s="33"/>
      <c r="M83" s="33"/>
      <c r="N83" s="33"/>
    </row>
    <row r="84" spans="1:14" ht="21" customHeight="1">
      <c r="A84" s="54"/>
      <c r="D84" s="54"/>
      <c r="E84" s="38"/>
      <c r="F84" s="115"/>
      <c r="G84" s="39"/>
      <c r="H84" s="33"/>
      <c r="J84" s="33"/>
      <c r="K84" s="41"/>
      <c r="L84" s="33"/>
      <c r="M84" s="33"/>
      <c r="N84" s="33"/>
    </row>
    <row r="85" spans="1:14" ht="21" customHeight="1">
      <c r="A85" s="54"/>
      <c r="D85" s="54"/>
      <c r="E85" s="38"/>
      <c r="F85" s="115"/>
      <c r="G85" s="39"/>
      <c r="H85" s="33"/>
      <c r="J85" s="33"/>
      <c r="K85" s="41"/>
      <c r="L85" s="33"/>
      <c r="M85" s="33"/>
      <c r="N85" s="33"/>
    </row>
    <row r="86" spans="1:14" ht="21" customHeight="1">
      <c r="A86" s="54"/>
      <c r="D86" s="54"/>
      <c r="E86" s="38"/>
      <c r="F86" s="115"/>
      <c r="G86" s="39"/>
      <c r="H86" s="33"/>
      <c r="J86" s="33"/>
      <c r="K86" s="41"/>
      <c r="L86" s="33"/>
      <c r="M86" s="33"/>
      <c r="N86" s="33"/>
    </row>
    <row r="87" spans="1:14" ht="21" customHeight="1">
      <c r="A87" s="54"/>
      <c r="D87" s="54"/>
      <c r="E87" s="38"/>
      <c r="F87" s="115"/>
      <c r="G87" s="39"/>
      <c r="H87" s="33"/>
      <c r="J87" s="33"/>
      <c r="K87" s="41"/>
      <c r="L87" s="33"/>
      <c r="M87" s="33"/>
      <c r="N87" s="33"/>
    </row>
    <row r="88" spans="4:14" ht="22.5" customHeight="1">
      <c r="D88" s="54"/>
      <c r="E88" s="38"/>
      <c r="F88" s="115"/>
      <c r="G88" s="39"/>
      <c r="H88" s="33"/>
      <c r="J88" s="33"/>
      <c r="K88" s="41"/>
      <c r="L88" s="33"/>
      <c r="M88" s="33"/>
      <c r="N88" s="33"/>
    </row>
    <row r="89" spans="4:14" ht="22.5" customHeight="1">
      <c r="D89" s="54"/>
      <c r="E89" s="38"/>
      <c r="F89" s="115"/>
      <c r="G89" s="39"/>
      <c r="H89" s="33"/>
      <c r="J89" s="33"/>
      <c r="K89" s="41"/>
      <c r="L89" s="33"/>
      <c r="M89" s="33"/>
      <c r="N89" s="33"/>
    </row>
    <row r="90" spans="10:14" ht="21.75" customHeight="1">
      <c r="J90" s="33"/>
      <c r="K90" s="41"/>
      <c r="L90" s="33"/>
      <c r="M90" s="33"/>
      <c r="N90" s="33"/>
    </row>
    <row r="91" spans="1:14" ht="21.75" customHeight="1">
      <c r="A91" s="36"/>
      <c r="J91" s="33"/>
      <c r="K91" s="41"/>
      <c r="L91" s="33"/>
      <c r="M91" s="33"/>
      <c r="N91" s="33"/>
    </row>
    <row r="93" spans="1:14" ht="3" customHeight="1">
      <c r="A93" s="36"/>
      <c r="J93" s="33"/>
      <c r="K93" s="41"/>
      <c r="L93" s="33"/>
      <c r="M93" s="33"/>
      <c r="N93" s="33"/>
    </row>
  </sheetData>
  <sheetProtection/>
  <mergeCells count="6">
    <mergeCell ref="H6:N6"/>
    <mergeCell ref="H35:N35"/>
    <mergeCell ref="H36:J36"/>
    <mergeCell ref="L36:N36"/>
    <mergeCell ref="H7:J7"/>
    <mergeCell ref="L7:N7"/>
  </mergeCells>
  <printOptions/>
  <pageMargins left="0.7086614173228347" right="0.19" top="0.7874015748031497" bottom="0.5905511811023623" header="0.3937007874015748" footer="0.3937007874015748"/>
  <pageSetup firstPageNumber="3" useFirstPageNumber="1" fitToHeight="3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="130" zoomScaleNormal="130" zoomScaleSheetLayoutView="130" workbookViewId="0" topLeftCell="A46">
      <selection activeCell="H11" sqref="H11"/>
    </sheetView>
  </sheetViews>
  <sheetFormatPr defaultColWidth="9.140625" defaultRowHeight="24.75" customHeight="1"/>
  <cols>
    <col min="1" max="1" width="3.57421875" style="3" customWidth="1"/>
    <col min="2" max="2" width="4.00390625" style="3" customWidth="1"/>
    <col min="3" max="3" width="3.421875" style="3" customWidth="1"/>
    <col min="4" max="4" width="40.7109375" style="3" customWidth="1"/>
    <col min="5" max="5" width="10.421875" style="4" customWidth="1"/>
    <col min="6" max="6" width="1.7109375" style="3" customWidth="1"/>
    <col min="7" max="7" width="16.57421875" style="3" customWidth="1"/>
    <col min="8" max="8" width="1.7109375" style="3" customWidth="1"/>
    <col min="9" max="9" width="16.57421875" style="3" customWidth="1"/>
    <col min="10" max="10" width="1.7109375" style="3" customWidth="1"/>
    <col min="11" max="11" width="16.57421875" style="3" customWidth="1"/>
    <col min="12" max="12" width="1.7109375" style="3" customWidth="1"/>
    <col min="13" max="13" width="16.57421875" style="3" customWidth="1"/>
    <col min="14" max="16384" width="9.140625" style="3" customWidth="1"/>
  </cols>
  <sheetData>
    <row r="1" spans="1:13" s="22" customFormat="1" ht="21" customHeight="1">
      <c r="A1" s="26" t="s">
        <v>0</v>
      </c>
      <c r="B1" s="26"/>
      <c r="C1" s="26"/>
      <c r="D1" s="26"/>
      <c r="E1" s="88"/>
      <c r="F1" s="26"/>
      <c r="G1" s="26"/>
      <c r="H1" s="26"/>
      <c r="K1" s="164"/>
      <c r="L1" s="164"/>
      <c r="M1" s="164"/>
    </row>
    <row r="2" spans="1:13" s="22" customFormat="1" ht="21" customHeight="1">
      <c r="A2" s="26" t="s">
        <v>62</v>
      </c>
      <c r="B2" s="26"/>
      <c r="C2" s="26"/>
      <c r="D2" s="26"/>
      <c r="E2" s="88"/>
      <c r="F2" s="26"/>
      <c r="G2" s="26"/>
      <c r="H2" s="26"/>
      <c r="M2" s="1"/>
    </row>
    <row r="3" spans="1:8" s="22" customFormat="1" ht="21" customHeight="1">
      <c r="A3" s="60" t="s">
        <v>156</v>
      </c>
      <c r="B3" s="26"/>
      <c r="C3" s="26"/>
      <c r="D3" s="26"/>
      <c r="E3" s="88"/>
      <c r="F3" s="26"/>
      <c r="G3" s="26"/>
      <c r="H3" s="26"/>
    </row>
    <row r="4" spans="1:8" s="22" customFormat="1" ht="7.5" customHeight="1">
      <c r="A4" s="60"/>
      <c r="B4" s="26"/>
      <c r="C4" s="26"/>
      <c r="D4" s="26"/>
      <c r="E4" s="88"/>
      <c r="F4" s="26"/>
      <c r="G4" s="26"/>
      <c r="H4" s="26"/>
    </row>
    <row r="5" spans="5:13" ht="19.5" customHeight="1">
      <c r="E5" s="2"/>
      <c r="G5" s="162" t="s">
        <v>124</v>
      </c>
      <c r="H5" s="162"/>
      <c r="I5" s="162"/>
      <c r="J5" s="162"/>
      <c r="K5" s="162"/>
      <c r="L5" s="162"/>
      <c r="M5" s="162"/>
    </row>
    <row r="6" spans="5:13" ht="19.5" customHeight="1">
      <c r="E6" s="2"/>
      <c r="G6" s="165" t="s">
        <v>1</v>
      </c>
      <c r="H6" s="165"/>
      <c r="I6" s="165"/>
      <c r="J6" s="6"/>
      <c r="K6" s="165" t="s">
        <v>82</v>
      </c>
      <c r="L6" s="165"/>
      <c r="M6" s="165"/>
    </row>
    <row r="7" spans="5:13" ht="19.5" customHeight="1">
      <c r="E7" s="87" t="s">
        <v>2</v>
      </c>
      <c r="G7" s="150">
        <v>2557</v>
      </c>
      <c r="H7" s="5"/>
      <c r="I7" s="150">
        <v>2556</v>
      </c>
      <c r="J7" s="6"/>
      <c r="K7" s="150">
        <v>2557</v>
      </c>
      <c r="L7" s="5"/>
      <c r="M7" s="150">
        <v>2556</v>
      </c>
    </row>
    <row r="8" spans="1:16" ht="19.5" customHeight="1">
      <c r="A8" s="7" t="s">
        <v>3</v>
      </c>
      <c r="E8" s="62"/>
      <c r="G8" s="9"/>
      <c r="H8" s="9"/>
      <c r="I8" s="9"/>
      <c r="J8" s="9"/>
      <c r="K8" s="9"/>
      <c r="L8" s="9"/>
      <c r="M8" s="9"/>
      <c r="N8" s="9"/>
      <c r="O8" s="9"/>
      <c r="P8" s="61"/>
    </row>
    <row r="9" spans="1:16" ht="19.5" customHeight="1">
      <c r="A9" s="3" t="s">
        <v>53</v>
      </c>
      <c r="D9" s="4"/>
      <c r="E9" s="62"/>
      <c r="F9" s="4"/>
      <c r="G9" s="9">
        <v>251033993</v>
      </c>
      <c r="H9" s="10"/>
      <c r="I9" s="9">
        <v>243742415</v>
      </c>
      <c r="J9" s="10"/>
      <c r="K9" s="9">
        <v>251033993</v>
      </c>
      <c r="L9" s="10"/>
      <c r="M9" s="9">
        <v>243742415</v>
      </c>
      <c r="N9" s="9"/>
      <c r="O9" s="9"/>
      <c r="P9" s="61"/>
    </row>
    <row r="10" spans="1:16" ht="19.5" customHeight="1">
      <c r="A10" s="3" t="s">
        <v>26</v>
      </c>
      <c r="D10" s="4"/>
      <c r="E10" s="2"/>
      <c r="F10" s="4"/>
      <c r="G10" s="9">
        <v>171645200</v>
      </c>
      <c r="H10" s="10"/>
      <c r="I10" s="9">
        <v>185287488</v>
      </c>
      <c r="J10" s="10"/>
      <c r="K10" s="9">
        <v>145496200</v>
      </c>
      <c r="L10" s="10"/>
      <c r="M10" s="9">
        <v>140228684</v>
      </c>
      <c r="N10" s="9"/>
      <c r="O10" s="15"/>
      <c r="P10" s="61"/>
    </row>
    <row r="11" spans="1:16" ht="19.5" customHeight="1">
      <c r="A11" s="3" t="s">
        <v>4</v>
      </c>
      <c r="D11" s="4"/>
      <c r="E11" s="2"/>
      <c r="F11" s="4"/>
      <c r="G11" s="9">
        <v>8369328</v>
      </c>
      <c r="H11" s="10"/>
      <c r="I11" s="9">
        <v>6854034</v>
      </c>
      <c r="J11" s="10"/>
      <c r="K11" s="9">
        <v>7601178</v>
      </c>
      <c r="L11" s="10"/>
      <c r="M11" s="9">
        <v>5726506</v>
      </c>
      <c r="N11" s="9"/>
      <c r="O11" s="9"/>
      <c r="P11" s="61"/>
    </row>
    <row r="12" spans="1:16" ht="19.5" customHeight="1">
      <c r="A12" s="7" t="s">
        <v>5</v>
      </c>
      <c r="D12" s="4"/>
      <c r="E12" s="2"/>
      <c r="F12" s="4"/>
      <c r="G12" s="16">
        <f>SUM(G9:G11)</f>
        <v>431048521</v>
      </c>
      <c r="H12" s="10"/>
      <c r="I12" s="63">
        <f>SUM(I9:I11)</f>
        <v>435883937</v>
      </c>
      <c r="J12" s="10"/>
      <c r="K12" s="16">
        <f>SUM(K9:K11)</f>
        <v>404131371</v>
      </c>
      <c r="L12" s="10"/>
      <c r="M12" s="63">
        <f>SUM(M9:M11)</f>
        <v>389697605</v>
      </c>
      <c r="N12" s="9"/>
      <c r="O12" s="9"/>
      <c r="P12" s="61"/>
    </row>
    <row r="13" spans="4:16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  <c r="O13" s="9"/>
      <c r="P13" s="61"/>
    </row>
    <row r="14" spans="1:16" ht="19.5" customHeight="1">
      <c r="A14" s="7" t="s">
        <v>23</v>
      </c>
      <c r="D14" s="4"/>
      <c r="E14" s="62">
        <v>20</v>
      </c>
      <c r="F14" s="4"/>
      <c r="G14" s="10"/>
      <c r="H14" s="10"/>
      <c r="I14" s="10"/>
      <c r="J14" s="10"/>
      <c r="K14" s="10"/>
      <c r="L14" s="10"/>
      <c r="M14" s="10"/>
      <c r="N14" s="9"/>
      <c r="O14" s="9"/>
      <c r="P14" s="61"/>
    </row>
    <row r="15" spans="1:16" ht="19.5" customHeight="1">
      <c r="A15" s="3" t="s">
        <v>54</v>
      </c>
      <c r="D15" s="4"/>
      <c r="E15" s="62"/>
      <c r="F15" s="4"/>
      <c r="G15" s="9">
        <v>167205521</v>
      </c>
      <c r="H15" s="10"/>
      <c r="I15" s="9">
        <v>161743680</v>
      </c>
      <c r="J15" s="10"/>
      <c r="K15" s="9">
        <v>167205521</v>
      </c>
      <c r="L15" s="10"/>
      <c r="M15" s="9">
        <v>161743680</v>
      </c>
      <c r="N15" s="9"/>
      <c r="O15" s="9"/>
      <c r="P15" s="61"/>
    </row>
    <row r="16" spans="1:16" ht="19.5" customHeight="1">
      <c r="A16" s="3" t="s">
        <v>27</v>
      </c>
      <c r="D16" s="4"/>
      <c r="E16" s="62"/>
      <c r="F16" s="4"/>
      <c r="G16" s="44">
        <v>126127025</v>
      </c>
      <c r="H16" s="10"/>
      <c r="I16" s="44">
        <v>135924484</v>
      </c>
      <c r="J16" s="10"/>
      <c r="K16" s="9">
        <v>107709233</v>
      </c>
      <c r="L16" s="10"/>
      <c r="M16" s="9">
        <v>98835062</v>
      </c>
      <c r="N16" s="9"/>
      <c r="O16" s="9"/>
      <c r="P16" s="61"/>
    </row>
    <row r="17" spans="1:16" ht="19.5" customHeight="1">
      <c r="A17" s="3" t="s">
        <v>60</v>
      </c>
      <c r="D17" s="4"/>
      <c r="E17" s="62"/>
      <c r="F17" s="4"/>
      <c r="G17" s="45">
        <v>18952163</v>
      </c>
      <c r="H17" s="10"/>
      <c r="I17" s="45">
        <v>15775453</v>
      </c>
      <c r="J17" s="10"/>
      <c r="K17" s="10">
        <v>18188062</v>
      </c>
      <c r="L17" s="10"/>
      <c r="M17" s="10">
        <v>13086896</v>
      </c>
      <c r="N17" s="9"/>
      <c r="O17" s="9"/>
      <c r="P17" s="61"/>
    </row>
    <row r="18" spans="1:16" ht="19.5" customHeight="1">
      <c r="A18" s="3" t="s">
        <v>55</v>
      </c>
      <c r="D18" s="4"/>
      <c r="E18" s="62"/>
      <c r="F18" s="4"/>
      <c r="G18" s="45">
        <v>64969114</v>
      </c>
      <c r="H18" s="10"/>
      <c r="I18" s="45">
        <v>61910017</v>
      </c>
      <c r="J18" s="10"/>
      <c r="K18" s="46">
        <v>57209111</v>
      </c>
      <c r="L18" s="10"/>
      <c r="M18" s="46">
        <v>59027851</v>
      </c>
      <c r="N18" s="9"/>
      <c r="O18" s="9"/>
      <c r="P18" s="61"/>
    </row>
    <row r="19" spans="1:16" ht="19.5" customHeight="1">
      <c r="A19" s="3" t="s">
        <v>146</v>
      </c>
      <c r="D19" s="4"/>
      <c r="E19" s="62"/>
      <c r="F19" s="4"/>
      <c r="G19" s="140">
        <v>20082564</v>
      </c>
      <c r="H19" s="42"/>
      <c r="I19" s="140" t="s">
        <v>44</v>
      </c>
      <c r="J19" s="10"/>
      <c r="K19" s="46">
        <v>20082564</v>
      </c>
      <c r="L19" s="10"/>
      <c r="M19" s="140" t="s">
        <v>44</v>
      </c>
      <c r="N19" s="9"/>
      <c r="O19" s="9"/>
      <c r="P19" s="61"/>
    </row>
    <row r="20" spans="1:16" ht="19.5" customHeight="1">
      <c r="A20" s="3" t="s">
        <v>147</v>
      </c>
      <c r="D20" s="4"/>
      <c r="E20" s="62"/>
      <c r="F20" s="4"/>
      <c r="G20" s="140">
        <v>5538700</v>
      </c>
      <c r="H20" s="42"/>
      <c r="I20" s="140">
        <v>20000000</v>
      </c>
      <c r="J20" s="10"/>
      <c r="K20" s="46">
        <v>5538700</v>
      </c>
      <c r="L20" s="10"/>
      <c r="M20" s="46">
        <v>20000000</v>
      </c>
      <c r="N20" s="9"/>
      <c r="O20" s="9"/>
      <c r="P20" s="61"/>
    </row>
    <row r="21" spans="1:16" ht="19.5" customHeight="1">
      <c r="A21" s="3" t="s">
        <v>148</v>
      </c>
      <c r="D21" s="4"/>
      <c r="E21" s="62"/>
      <c r="F21" s="4"/>
      <c r="G21" s="140" t="s">
        <v>44</v>
      </c>
      <c r="H21" s="42"/>
      <c r="I21" s="140" t="s">
        <v>44</v>
      </c>
      <c r="J21" s="10"/>
      <c r="K21" s="46">
        <v>4125118</v>
      </c>
      <c r="L21" s="10"/>
      <c r="M21" s="140" t="s">
        <v>44</v>
      </c>
      <c r="N21" s="9"/>
      <c r="O21" s="9"/>
      <c r="P21" s="61"/>
    </row>
    <row r="22" spans="1:16" ht="19.5" customHeight="1">
      <c r="A22" s="4" t="s">
        <v>57</v>
      </c>
      <c r="D22" s="4"/>
      <c r="E22" s="62"/>
      <c r="F22" s="4"/>
      <c r="G22" s="45">
        <v>17367960</v>
      </c>
      <c r="H22" s="10"/>
      <c r="I22" s="45">
        <v>16880043</v>
      </c>
      <c r="J22" s="10"/>
      <c r="K22" s="46">
        <v>16338025</v>
      </c>
      <c r="L22" s="10"/>
      <c r="M22" s="46">
        <v>14710550</v>
      </c>
      <c r="N22" s="9"/>
      <c r="O22" s="9"/>
      <c r="P22" s="61"/>
    </row>
    <row r="23" spans="1:16" s="4" customFormat="1" ht="19.5" customHeight="1">
      <c r="A23" s="4" t="s">
        <v>56</v>
      </c>
      <c r="E23" s="62"/>
      <c r="G23" s="19">
        <v>7743814</v>
      </c>
      <c r="H23" s="10"/>
      <c r="I23" s="19">
        <v>20637</v>
      </c>
      <c r="J23" s="10"/>
      <c r="K23" s="77">
        <v>4788974</v>
      </c>
      <c r="L23" s="10"/>
      <c r="M23" s="77">
        <v>311403</v>
      </c>
      <c r="N23" s="10"/>
      <c r="O23" s="14"/>
      <c r="P23" s="85"/>
    </row>
    <row r="24" spans="1:16" ht="19.5" customHeight="1">
      <c r="A24" s="7" t="s">
        <v>24</v>
      </c>
      <c r="D24" s="4"/>
      <c r="E24" s="62"/>
      <c r="F24" s="4"/>
      <c r="G24" s="16">
        <f>SUM(G15:G23)</f>
        <v>427986861</v>
      </c>
      <c r="H24" s="10"/>
      <c r="I24" s="16">
        <f>SUM(I15:I23)</f>
        <v>412254314</v>
      </c>
      <c r="J24" s="10"/>
      <c r="K24" s="16">
        <f>SUM(K15:K23)</f>
        <v>401185308</v>
      </c>
      <c r="L24" s="10"/>
      <c r="M24" s="16">
        <f>SUM(M15:M23)</f>
        <v>367715442</v>
      </c>
      <c r="N24" s="9"/>
      <c r="O24" s="9"/>
      <c r="P24" s="61"/>
    </row>
    <row r="25" spans="4:16" ht="7.5" customHeight="1">
      <c r="D25" s="4"/>
      <c r="E25" s="62"/>
      <c r="F25" s="4"/>
      <c r="G25" s="21"/>
      <c r="H25" s="10"/>
      <c r="I25" s="10"/>
      <c r="J25" s="10"/>
      <c r="K25" s="21"/>
      <c r="L25" s="10"/>
      <c r="M25" s="10"/>
      <c r="N25" s="9"/>
      <c r="O25" s="9"/>
      <c r="P25" s="61"/>
    </row>
    <row r="26" spans="1:16" ht="19.5" customHeight="1">
      <c r="A26" s="7" t="s">
        <v>104</v>
      </c>
      <c r="D26" s="4"/>
      <c r="E26" s="62"/>
      <c r="F26" s="4"/>
      <c r="G26" s="13">
        <f>+G12-G24</f>
        <v>3061660</v>
      </c>
      <c r="H26" s="10"/>
      <c r="I26" s="10">
        <f>+I12-I24</f>
        <v>23629623</v>
      </c>
      <c r="J26" s="10"/>
      <c r="K26" s="13">
        <f>+K12-K24</f>
        <v>2946063</v>
      </c>
      <c r="L26" s="10"/>
      <c r="M26" s="10">
        <f>+M12-M24</f>
        <v>21982163</v>
      </c>
      <c r="N26" s="9"/>
      <c r="O26" s="9"/>
      <c r="P26" s="61"/>
    </row>
    <row r="27" spans="4:16" ht="7.5" customHeight="1">
      <c r="D27" s="4"/>
      <c r="E27" s="62"/>
      <c r="F27" s="4"/>
      <c r="G27" s="10"/>
      <c r="H27" s="10"/>
      <c r="I27" s="10"/>
      <c r="J27" s="10"/>
      <c r="K27" s="10"/>
      <c r="L27" s="10"/>
      <c r="M27" s="10"/>
      <c r="N27" s="9"/>
      <c r="O27" s="9"/>
      <c r="P27" s="61"/>
    </row>
    <row r="28" spans="1:16" ht="19.5" customHeight="1">
      <c r="A28" s="3" t="s">
        <v>101</v>
      </c>
      <c r="D28" s="4"/>
      <c r="E28" s="111">
        <v>21</v>
      </c>
      <c r="F28" s="4"/>
      <c r="G28" s="81">
        <v>-2969989</v>
      </c>
      <c r="H28" s="10"/>
      <c r="I28" s="81">
        <v>-12461189</v>
      </c>
      <c r="J28" s="10"/>
      <c r="K28" s="77">
        <v>-2743847</v>
      </c>
      <c r="L28" s="10"/>
      <c r="M28" s="77">
        <v>-11594890</v>
      </c>
      <c r="N28" s="9"/>
      <c r="O28" s="15"/>
      <c r="P28" s="61"/>
    </row>
    <row r="29" spans="4:16" ht="7.5" customHeight="1">
      <c r="D29" s="4"/>
      <c r="E29" s="62"/>
      <c r="F29" s="4"/>
      <c r="G29" s="10"/>
      <c r="H29" s="10"/>
      <c r="I29" s="10"/>
      <c r="J29" s="10"/>
      <c r="K29" s="10"/>
      <c r="L29" s="10"/>
      <c r="M29" s="10"/>
      <c r="N29" s="9"/>
      <c r="O29" s="9"/>
      <c r="P29" s="61"/>
    </row>
    <row r="30" spans="1:16" ht="19.5" customHeight="1">
      <c r="A30" s="8" t="s">
        <v>176</v>
      </c>
      <c r="D30" s="4"/>
      <c r="E30" s="2"/>
      <c r="F30" s="4"/>
      <c r="G30" s="13">
        <f>SUM(G26:G28)</f>
        <v>91671</v>
      </c>
      <c r="H30" s="13"/>
      <c r="I30" s="13">
        <f>SUM(I26:I28)</f>
        <v>11168434</v>
      </c>
      <c r="J30" s="13"/>
      <c r="K30" s="13">
        <f>SUM(K26:K28)</f>
        <v>202216</v>
      </c>
      <c r="L30" s="13"/>
      <c r="M30" s="13">
        <f>SUM(M26:M28)</f>
        <v>10387273</v>
      </c>
      <c r="N30" s="12"/>
      <c r="O30" s="12"/>
      <c r="P30" s="61"/>
    </row>
    <row r="31" spans="1:16" ht="7.5" customHeight="1">
      <c r="A31" s="7"/>
      <c r="D31" s="4"/>
      <c r="E31" s="2"/>
      <c r="F31" s="4"/>
      <c r="G31" s="13"/>
      <c r="H31" s="13"/>
      <c r="I31" s="13"/>
      <c r="J31" s="13"/>
      <c r="K31" s="13"/>
      <c r="L31" s="13"/>
      <c r="M31" s="13"/>
      <c r="N31" s="12"/>
      <c r="O31" s="12"/>
      <c r="P31" s="61"/>
    </row>
    <row r="32" spans="1:16" ht="19.5" customHeight="1">
      <c r="A32" s="30" t="s">
        <v>149</v>
      </c>
      <c r="B32" s="30"/>
      <c r="C32" s="30"/>
      <c r="D32" s="4"/>
      <c r="E32" s="2"/>
      <c r="F32" s="4"/>
      <c r="G32" s="13"/>
      <c r="H32" s="13"/>
      <c r="I32" s="13"/>
      <c r="J32" s="13"/>
      <c r="K32" s="13"/>
      <c r="L32" s="13"/>
      <c r="M32" s="13"/>
      <c r="N32" s="12"/>
      <c r="O32" s="12"/>
      <c r="P32" s="61"/>
    </row>
    <row r="33" spans="1:16" ht="19.5" customHeight="1">
      <c r="A33" s="30" t="s">
        <v>150</v>
      </c>
      <c r="B33" s="4"/>
      <c r="C33" s="30"/>
      <c r="D33" s="4"/>
      <c r="E33" s="2"/>
      <c r="F33" s="4"/>
      <c r="G33" s="14">
        <v>-1460175</v>
      </c>
      <c r="H33" s="13"/>
      <c r="I33" s="14">
        <v>4374854</v>
      </c>
      <c r="J33" s="13"/>
      <c r="K33" s="14">
        <v>-1460175</v>
      </c>
      <c r="L33" s="13"/>
      <c r="M33" s="14">
        <v>4374854</v>
      </c>
      <c r="N33" s="12"/>
      <c r="O33" s="12"/>
      <c r="P33" s="61"/>
    </row>
    <row r="34" spans="1:16" ht="19.5" customHeight="1">
      <c r="A34" s="30" t="s">
        <v>155</v>
      </c>
      <c r="B34" s="4"/>
      <c r="C34" s="30"/>
      <c r="D34" s="4"/>
      <c r="E34" s="2"/>
      <c r="F34" s="4"/>
      <c r="G34" s="14">
        <v>11243800</v>
      </c>
      <c r="H34" s="13"/>
      <c r="I34" s="140" t="s">
        <v>44</v>
      </c>
      <c r="J34" s="13"/>
      <c r="K34" s="14">
        <v>11243800</v>
      </c>
      <c r="L34" s="13"/>
      <c r="M34" s="140" t="s">
        <v>44</v>
      </c>
      <c r="N34" s="12"/>
      <c r="O34" s="12"/>
      <c r="P34" s="61"/>
    </row>
    <row r="35" spans="1:16" ht="19.5" customHeight="1">
      <c r="A35" s="30" t="s">
        <v>151</v>
      </c>
      <c r="B35" s="4"/>
      <c r="C35" s="30"/>
      <c r="D35" s="4"/>
      <c r="E35" s="2"/>
      <c r="F35" s="4"/>
      <c r="G35" s="14"/>
      <c r="H35" s="13"/>
      <c r="I35" s="14"/>
      <c r="J35" s="13"/>
      <c r="K35" s="14"/>
      <c r="L35" s="13"/>
      <c r="M35" s="14"/>
      <c r="N35" s="12"/>
      <c r="O35" s="12"/>
      <c r="P35" s="61"/>
    </row>
    <row r="36" spans="1:16" ht="19.5" customHeight="1">
      <c r="A36" s="30" t="s">
        <v>152</v>
      </c>
      <c r="B36" s="4"/>
      <c r="C36" s="30"/>
      <c r="D36" s="4"/>
      <c r="E36" s="2"/>
      <c r="F36" s="4"/>
      <c r="G36" s="14">
        <v>20082564</v>
      </c>
      <c r="H36" s="13"/>
      <c r="I36" s="140" t="s">
        <v>44</v>
      </c>
      <c r="J36" s="10"/>
      <c r="K36" s="46">
        <v>20082564</v>
      </c>
      <c r="L36" s="10"/>
      <c r="M36" s="140" t="s">
        <v>44</v>
      </c>
      <c r="N36" s="12"/>
      <c r="O36" s="12"/>
      <c r="P36" s="61"/>
    </row>
    <row r="37" spans="1:16" ht="19.5" customHeight="1">
      <c r="A37" s="30" t="s">
        <v>153</v>
      </c>
      <c r="B37" s="4"/>
      <c r="C37" s="30"/>
      <c r="D37" s="4"/>
      <c r="E37" s="2"/>
      <c r="F37" s="4"/>
      <c r="G37" s="14"/>
      <c r="H37" s="13"/>
      <c r="I37" s="14"/>
      <c r="J37" s="13"/>
      <c r="K37" s="14"/>
      <c r="L37" s="13"/>
      <c r="M37" s="14"/>
      <c r="N37" s="12"/>
      <c r="O37" s="12"/>
      <c r="P37" s="61"/>
    </row>
    <row r="38" spans="1:16" ht="19.5" customHeight="1">
      <c r="A38" s="30" t="s">
        <v>154</v>
      </c>
      <c r="B38" s="4"/>
      <c r="C38" s="30"/>
      <c r="D38" s="4"/>
      <c r="E38" s="2"/>
      <c r="F38" s="4"/>
      <c r="G38" s="19">
        <v>5538700</v>
      </c>
      <c r="H38" s="14"/>
      <c r="I38" s="19">
        <v>20000000</v>
      </c>
      <c r="J38" s="14"/>
      <c r="K38" s="19">
        <v>5538700</v>
      </c>
      <c r="L38" s="14"/>
      <c r="M38" s="19">
        <v>20000000</v>
      </c>
      <c r="N38" s="12"/>
      <c r="O38" s="12"/>
      <c r="P38" s="61"/>
    </row>
    <row r="39" spans="1:16" ht="7.5" customHeight="1">
      <c r="A39" s="30"/>
      <c r="D39" s="4"/>
      <c r="E39" s="2"/>
      <c r="F39" s="4"/>
      <c r="G39" s="13"/>
      <c r="H39" s="13"/>
      <c r="I39" s="13"/>
      <c r="J39" s="13"/>
      <c r="K39" s="13"/>
      <c r="L39" s="13"/>
      <c r="M39" s="13"/>
      <c r="N39" s="12"/>
      <c r="O39" s="12"/>
      <c r="P39" s="61"/>
    </row>
    <row r="40" spans="1:16" ht="19.5" customHeight="1">
      <c r="A40" s="30" t="s">
        <v>177</v>
      </c>
      <c r="D40" s="4"/>
      <c r="E40" s="2"/>
      <c r="F40" s="4"/>
      <c r="G40" s="77">
        <f>SUM(G33:G38)</f>
        <v>35404889</v>
      </c>
      <c r="H40" s="13"/>
      <c r="I40" s="77">
        <f>SUM(I33:I38)</f>
        <v>24374854</v>
      </c>
      <c r="J40" s="13"/>
      <c r="K40" s="77">
        <f>SUM(K33:K38)</f>
        <v>35404889</v>
      </c>
      <c r="L40" s="13"/>
      <c r="M40" s="77">
        <f>SUM(M33:M38)</f>
        <v>24374854</v>
      </c>
      <c r="N40" s="12"/>
      <c r="O40" s="12"/>
      <c r="P40" s="61"/>
    </row>
    <row r="41" spans="1:16" ht="9" customHeight="1">
      <c r="A41" s="30"/>
      <c r="D41" s="4"/>
      <c r="E41" s="2"/>
      <c r="F41" s="4"/>
      <c r="G41" s="13"/>
      <c r="H41" s="13"/>
      <c r="I41" s="13"/>
      <c r="J41" s="13"/>
      <c r="K41" s="13"/>
      <c r="L41" s="13"/>
      <c r="M41" s="13"/>
      <c r="N41" s="12"/>
      <c r="O41" s="12"/>
      <c r="P41" s="61"/>
    </row>
    <row r="42" spans="1:16" ht="19.5" customHeight="1" thickBot="1">
      <c r="A42" s="8" t="s">
        <v>109</v>
      </c>
      <c r="D42" s="4"/>
      <c r="E42" s="2"/>
      <c r="F42" s="4"/>
      <c r="G42" s="64">
        <f>+G40+G30</f>
        <v>35496560</v>
      </c>
      <c r="H42" s="13"/>
      <c r="I42" s="64">
        <f>+I40+I30</f>
        <v>35543288</v>
      </c>
      <c r="J42" s="13"/>
      <c r="K42" s="64">
        <f>+K40+K30</f>
        <v>35607105</v>
      </c>
      <c r="L42" s="13"/>
      <c r="M42" s="64">
        <f>+M40+M30</f>
        <v>34762127</v>
      </c>
      <c r="N42" s="12"/>
      <c r="O42" s="12"/>
      <c r="P42" s="61"/>
    </row>
    <row r="43" spans="1:16" ht="7.5" customHeight="1" thickTop="1">
      <c r="A43" s="8"/>
      <c r="D43" s="4"/>
      <c r="E43" s="2"/>
      <c r="F43" s="4"/>
      <c r="G43" s="13"/>
      <c r="H43" s="13"/>
      <c r="I43" s="13"/>
      <c r="J43" s="13"/>
      <c r="K43" s="13"/>
      <c r="L43" s="13"/>
      <c r="M43" s="13"/>
      <c r="N43" s="12"/>
      <c r="O43" s="12"/>
      <c r="P43" s="61"/>
    </row>
    <row r="44" spans="1:16" ht="19.5" customHeight="1">
      <c r="A44" s="8" t="s">
        <v>110</v>
      </c>
      <c r="B44" s="4"/>
      <c r="C44" s="4"/>
      <c r="D44" s="4"/>
      <c r="E44" s="2"/>
      <c r="F44" s="4"/>
      <c r="G44" s="13"/>
      <c r="H44" s="13"/>
      <c r="I44" s="13"/>
      <c r="J44" s="13"/>
      <c r="K44" s="13"/>
      <c r="L44" s="13"/>
      <c r="M44" s="13"/>
      <c r="N44" s="12"/>
      <c r="O44" s="12"/>
      <c r="P44" s="61"/>
    </row>
    <row r="45" spans="1:16" ht="19.5" customHeight="1">
      <c r="A45" s="8"/>
      <c r="B45" s="4" t="s">
        <v>133</v>
      </c>
      <c r="C45" s="4"/>
      <c r="D45" s="4"/>
      <c r="E45" s="2"/>
      <c r="F45" s="4"/>
      <c r="G45" s="13">
        <f>+G30</f>
        <v>91671</v>
      </c>
      <c r="H45" s="13"/>
      <c r="I45" s="13">
        <f>+I30</f>
        <v>11168434</v>
      </c>
      <c r="J45" s="13"/>
      <c r="K45" s="13">
        <f>+K30</f>
        <v>202216</v>
      </c>
      <c r="L45" s="13"/>
      <c r="M45" s="13">
        <f>+M30</f>
        <v>10387273</v>
      </c>
      <c r="N45" s="12"/>
      <c r="O45" s="12"/>
      <c r="P45" s="61"/>
    </row>
    <row r="46" spans="1:16" ht="19.5" customHeight="1">
      <c r="A46" s="8"/>
      <c r="B46" s="4" t="s">
        <v>63</v>
      </c>
      <c r="C46" s="4"/>
      <c r="D46" s="4"/>
      <c r="E46" s="2"/>
      <c r="F46" s="4"/>
      <c r="G46" s="144" t="s">
        <v>44</v>
      </c>
      <c r="H46" s="144"/>
      <c r="I46" s="144" t="s">
        <v>44</v>
      </c>
      <c r="J46" s="144"/>
      <c r="K46" s="144" t="s">
        <v>44</v>
      </c>
      <c r="L46" s="144"/>
      <c r="M46" s="144" t="s">
        <v>44</v>
      </c>
      <c r="N46" s="12"/>
      <c r="O46" s="12"/>
      <c r="P46" s="61"/>
    </row>
    <row r="47" spans="1:16" ht="19.5" customHeight="1" thickBot="1">
      <c r="A47" s="8"/>
      <c r="B47" s="4"/>
      <c r="C47" s="4"/>
      <c r="D47" s="4"/>
      <c r="E47" s="2"/>
      <c r="F47" s="4"/>
      <c r="G47" s="65">
        <f>SUM(G45:G46)</f>
        <v>91671</v>
      </c>
      <c r="H47" s="13"/>
      <c r="I47" s="65">
        <f>SUM(I45:I46)</f>
        <v>11168434</v>
      </c>
      <c r="J47" s="13"/>
      <c r="K47" s="65">
        <f>SUM(K45:K46)</f>
        <v>202216</v>
      </c>
      <c r="L47" s="13"/>
      <c r="M47" s="65">
        <f>SUM(M45:M46)</f>
        <v>10387273</v>
      </c>
      <c r="N47" s="12"/>
      <c r="O47" s="12"/>
      <c r="P47" s="61"/>
    </row>
    <row r="48" spans="4:16" ht="7.5" customHeight="1" thickTop="1">
      <c r="D48" s="4"/>
      <c r="E48" s="2"/>
      <c r="F48" s="4"/>
      <c r="G48" s="66"/>
      <c r="H48" s="66"/>
      <c r="I48" s="66"/>
      <c r="J48" s="66"/>
      <c r="K48" s="66"/>
      <c r="L48" s="66"/>
      <c r="M48" s="66"/>
      <c r="N48" s="67"/>
      <c r="O48" s="67"/>
      <c r="P48" s="61"/>
    </row>
    <row r="49" spans="1:16" ht="19.5" customHeight="1">
      <c r="A49" s="8" t="s">
        <v>111</v>
      </c>
      <c r="B49" s="4"/>
      <c r="D49" s="4"/>
      <c r="E49" s="2"/>
      <c r="F49" s="4"/>
      <c r="G49" s="66"/>
      <c r="H49" s="66"/>
      <c r="I49" s="66"/>
      <c r="J49" s="66"/>
      <c r="K49" s="66"/>
      <c r="L49" s="66"/>
      <c r="M49" s="66"/>
      <c r="N49" s="67"/>
      <c r="O49" s="67"/>
      <c r="P49" s="61"/>
    </row>
    <row r="50" spans="2:16" ht="19.5" customHeight="1">
      <c r="B50" s="4" t="s">
        <v>133</v>
      </c>
      <c r="D50" s="4"/>
      <c r="E50" s="2"/>
      <c r="F50" s="4"/>
      <c r="G50" s="13">
        <f>+G42</f>
        <v>35496560</v>
      </c>
      <c r="H50" s="66"/>
      <c r="I50" s="10">
        <f>+I42</f>
        <v>35543288</v>
      </c>
      <c r="J50" s="66"/>
      <c r="K50" s="13">
        <f>+K42</f>
        <v>35607105</v>
      </c>
      <c r="L50" s="66"/>
      <c r="M50" s="10">
        <f>+M42</f>
        <v>34762127</v>
      </c>
      <c r="N50" s="67"/>
      <c r="O50" s="9"/>
      <c r="P50" s="61"/>
    </row>
    <row r="51" spans="2:16" ht="19.5" customHeight="1">
      <c r="B51" s="4" t="s">
        <v>63</v>
      </c>
      <c r="D51" s="4"/>
      <c r="E51" s="2"/>
      <c r="F51" s="4"/>
      <c r="G51" s="144" t="s">
        <v>44</v>
      </c>
      <c r="H51" s="21"/>
      <c r="I51" s="144" t="s">
        <v>44</v>
      </c>
      <c r="J51" s="21"/>
      <c r="K51" s="144" t="s">
        <v>44</v>
      </c>
      <c r="L51" s="21"/>
      <c r="M51" s="144" t="s">
        <v>44</v>
      </c>
      <c r="N51" s="20"/>
      <c r="O51" s="20"/>
      <c r="P51" s="61"/>
    </row>
    <row r="52" spans="4:18" ht="19.5" customHeight="1" thickBot="1">
      <c r="D52" s="4"/>
      <c r="E52" s="2"/>
      <c r="F52" s="4"/>
      <c r="G52" s="65">
        <f>SUM(G50:G51)</f>
        <v>35496560</v>
      </c>
      <c r="H52" s="66"/>
      <c r="I52" s="68">
        <f>SUM(I50:I51)</f>
        <v>35543288</v>
      </c>
      <c r="J52" s="66"/>
      <c r="K52" s="65">
        <f>SUM(K50:K51)</f>
        <v>35607105</v>
      </c>
      <c r="L52" s="66"/>
      <c r="M52" s="68">
        <f>SUM(M50:M51)</f>
        <v>34762127</v>
      </c>
      <c r="N52" s="67"/>
      <c r="O52" s="9"/>
      <c r="P52" s="69"/>
      <c r="Q52" s="69"/>
      <c r="R52" s="69"/>
    </row>
    <row r="53" spans="4:18" ht="7.5" customHeight="1" thickTop="1">
      <c r="D53" s="4"/>
      <c r="E53" s="2"/>
      <c r="F53" s="4"/>
      <c r="G53" s="66"/>
      <c r="H53" s="66"/>
      <c r="I53" s="66"/>
      <c r="J53" s="66"/>
      <c r="K53" s="66"/>
      <c r="L53" s="66"/>
      <c r="M53" s="66"/>
      <c r="N53" s="67"/>
      <c r="O53" s="67"/>
      <c r="P53" s="69"/>
      <c r="Q53" s="69"/>
      <c r="R53" s="69"/>
    </row>
    <row r="54" spans="1:18" ht="19.5" customHeight="1">
      <c r="A54" s="7" t="s">
        <v>183</v>
      </c>
      <c r="D54" s="4"/>
      <c r="E54" s="2"/>
      <c r="F54" s="4"/>
      <c r="G54" s="66"/>
      <c r="H54" s="66"/>
      <c r="I54" s="66"/>
      <c r="J54" s="66"/>
      <c r="K54" s="66"/>
      <c r="L54" s="66"/>
      <c r="M54" s="66"/>
      <c r="N54" s="67"/>
      <c r="O54" s="67"/>
      <c r="P54" s="69"/>
      <c r="Q54" s="69"/>
      <c r="R54" s="69"/>
    </row>
    <row r="55" spans="1:13" ht="19.5" customHeight="1" thickBot="1">
      <c r="A55" s="70" t="s">
        <v>64</v>
      </c>
      <c r="E55" s="62">
        <v>22</v>
      </c>
      <c r="G55" s="104">
        <f>G47/910580100</f>
        <v>0.00010067318624687712</v>
      </c>
      <c r="H55" s="105"/>
      <c r="I55" s="106">
        <f>I47/900000000</f>
        <v>0.01240937111111111</v>
      </c>
      <c r="J55" s="105"/>
      <c r="K55" s="104">
        <f>K47/910580100</f>
        <v>0.0002220738186569199</v>
      </c>
      <c r="L55" s="105"/>
      <c r="M55" s="106">
        <f>M47/900000000</f>
        <v>0.011541414444444445</v>
      </c>
    </row>
    <row r="56" spans="4:18" ht="7.5" customHeight="1" thickTop="1">
      <c r="D56" s="4"/>
      <c r="E56" s="62"/>
      <c r="F56" s="4"/>
      <c r="G56" s="66"/>
      <c r="H56" s="66"/>
      <c r="I56" s="66"/>
      <c r="J56" s="66"/>
      <c r="K56" s="66"/>
      <c r="L56" s="66"/>
      <c r="M56" s="66"/>
      <c r="N56" s="67"/>
      <c r="O56" s="67"/>
      <c r="P56" s="69"/>
      <c r="Q56" s="69"/>
      <c r="R56" s="69"/>
    </row>
    <row r="57" spans="1:18" ht="19.5" customHeight="1">
      <c r="A57" s="7" t="s">
        <v>184</v>
      </c>
      <c r="D57" s="4"/>
      <c r="E57" s="62"/>
      <c r="F57" s="4"/>
      <c r="G57" s="66"/>
      <c r="H57" s="66"/>
      <c r="I57" s="66"/>
      <c r="J57" s="66"/>
      <c r="K57" s="66"/>
      <c r="L57" s="66"/>
      <c r="M57" s="66"/>
      <c r="N57" s="67"/>
      <c r="O57" s="67"/>
      <c r="P57" s="69"/>
      <c r="Q57" s="69"/>
      <c r="R57" s="69"/>
    </row>
    <row r="58" spans="1:13" ht="19.5" customHeight="1" thickBot="1">
      <c r="A58" s="70" t="s">
        <v>64</v>
      </c>
      <c r="E58" s="62">
        <v>22</v>
      </c>
      <c r="G58" s="104">
        <f>G30/910580100</f>
        <v>0.00010067318624687712</v>
      </c>
      <c r="H58" s="105"/>
      <c r="I58" s="106">
        <f>I30/900000000</f>
        <v>0.01240937111111111</v>
      </c>
      <c r="J58" s="105"/>
      <c r="K58" s="104">
        <f>K30/910580100</f>
        <v>0.0002220738186569199</v>
      </c>
      <c r="L58" s="105"/>
      <c r="M58" s="106">
        <f>M30/900000000</f>
        <v>0.011541414444444445</v>
      </c>
    </row>
    <row r="59" ht="24.7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35433070866141736" top="0.4330708661417323" bottom="0.5905511811023623" header="0.3937007874015748" footer="0.35433070866141736"/>
  <pageSetup firstPageNumber="5" useFirstPageNumber="1" horizontalDpi="1200" verticalDpi="12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zoomScale="120" zoomScaleNormal="120" zoomScaleSheetLayoutView="100" workbookViewId="0" topLeftCell="A25">
      <selection activeCell="H11" sqref="H11"/>
    </sheetView>
  </sheetViews>
  <sheetFormatPr defaultColWidth="9.140625" defaultRowHeight="24.75" customHeight="1"/>
  <cols>
    <col min="1" max="1" width="15.7109375" style="82" customWidth="1"/>
    <col min="2" max="2" width="42.57421875" style="82" customWidth="1"/>
    <col min="3" max="3" width="5.28125" style="82" customWidth="1"/>
    <col min="4" max="4" width="12.140625" style="82" customWidth="1"/>
    <col min="5" max="5" width="2.28125" style="82" customWidth="1"/>
    <col min="6" max="6" width="17.28125" style="82" customWidth="1"/>
    <col min="7" max="7" width="2.28125" style="82" customWidth="1"/>
    <col min="8" max="8" width="17.28125" style="82" customWidth="1"/>
    <col min="9" max="9" width="2.28125" style="82" customWidth="1"/>
    <col min="10" max="10" width="17.28125" style="82" customWidth="1"/>
    <col min="11" max="11" width="2.28125" style="82" customWidth="1"/>
    <col min="12" max="12" width="17.28125" style="82" customWidth="1"/>
    <col min="13" max="13" width="2.28125" style="82" customWidth="1"/>
    <col min="14" max="14" width="20.8515625" style="82" customWidth="1"/>
    <col min="15" max="15" width="2.28125" style="82" customWidth="1"/>
    <col min="16" max="16" width="17.28125" style="82" customWidth="1"/>
    <col min="17" max="17" width="2.28125" style="82" customWidth="1"/>
    <col min="18" max="18" width="17.28125" style="82" customWidth="1"/>
    <col min="19" max="19" width="2.28125" style="82" customWidth="1"/>
    <col min="20" max="20" width="17.28125" style="82" customWidth="1"/>
    <col min="21" max="21" width="5.57421875" style="82" customWidth="1"/>
    <col min="22" max="16384" width="9.140625" style="82" customWidth="1"/>
  </cols>
  <sheetData>
    <row r="1" spans="1:21" s="90" customFormat="1" ht="24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67"/>
      <c r="S1" s="167"/>
      <c r="T1" s="167"/>
      <c r="U1" s="74"/>
    </row>
    <row r="2" spans="1:21" s="90" customFormat="1" ht="24" customHeight="1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67"/>
      <c r="S2" s="167"/>
      <c r="T2" s="167"/>
      <c r="U2" s="74"/>
    </row>
    <row r="3" spans="1:21" s="90" customFormat="1" ht="24" customHeight="1">
      <c r="A3" s="60" t="s">
        <v>156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16" ht="7.5" customHeight="1">
      <c r="A4" s="84"/>
      <c r="B4" s="84"/>
      <c r="C4" s="84"/>
      <c r="D4" s="84"/>
      <c r="E4" s="8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1" customHeight="1">
      <c r="A5" s="84"/>
      <c r="B5" s="84"/>
      <c r="C5" s="84"/>
      <c r="D5" s="84"/>
      <c r="E5" s="84"/>
      <c r="F5" s="163" t="s">
        <v>124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2"/>
    </row>
    <row r="6" spans="1:21" ht="21" customHeight="1">
      <c r="A6" s="84"/>
      <c r="B6" s="84"/>
      <c r="C6" s="84"/>
      <c r="D6" s="84"/>
      <c r="E6" s="84"/>
      <c r="F6" s="168" t="s">
        <v>1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2"/>
    </row>
    <row r="7" spans="1:21" ht="21" customHeight="1">
      <c r="A7" s="84"/>
      <c r="B7" s="84"/>
      <c r="C7" s="84"/>
      <c r="D7" s="84"/>
      <c r="E7" s="84"/>
      <c r="F7" s="168" t="s">
        <v>134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91"/>
      <c r="R7" s="91"/>
      <c r="S7" s="91"/>
      <c r="T7" s="91"/>
      <c r="U7" s="4"/>
    </row>
    <row r="8" spans="1:21" ht="21" customHeight="1">
      <c r="A8" s="4"/>
      <c r="B8" s="4"/>
      <c r="C8" s="4"/>
      <c r="D8" s="4"/>
      <c r="E8" s="84"/>
      <c r="G8" s="2"/>
      <c r="H8" s="2"/>
      <c r="I8" s="2"/>
      <c r="J8" s="166"/>
      <c r="K8" s="166"/>
      <c r="L8" s="166"/>
      <c r="M8" s="2"/>
      <c r="N8" s="97" t="s">
        <v>70</v>
      </c>
      <c r="O8" s="91"/>
      <c r="P8" s="91"/>
      <c r="Q8" s="4"/>
      <c r="R8" s="2"/>
      <c r="S8" s="4"/>
      <c r="T8" s="4"/>
      <c r="U8" s="4"/>
    </row>
    <row r="9" spans="1:21" ht="21" customHeight="1">
      <c r="A9" s="4"/>
      <c r="B9" s="4"/>
      <c r="C9" s="4"/>
      <c r="D9" s="4"/>
      <c r="E9" s="84"/>
      <c r="G9" s="2"/>
      <c r="H9" s="2"/>
      <c r="I9" s="2"/>
      <c r="J9" s="2"/>
      <c r="K9" s="2"/>
      <c r="L9" s="2"/>
      <c r="M9" s="2"/>
      <c r="N9" s="87" t="s">
        <v>20</v>
      </c>
      <c r="O9" s="4"/>
      <c r="P9" s="4"/>
      <c r="Q9" s="4"/>
      <c r="R9" s="2"/>
      <c r="S9" s="4"/>
      <c r="T9" s="4"/>
      <c r="U9" s="4"/>
    </row>
    <row r="10" spans="1:21" ht="21" customHeight="1">
      <c r="A10" s="4"/>
      <c r="B10" s="4"/>
      <c r="C10" s="4"/>
      <c r="D10" s="4"/>
      <c r="E10" s="84"/>
      <c r="G10" s="2"/>
      <c r="H10" s="2"/>
      <c r="I10" s="2"/>
      <c r="J10" s="163" t="s">
        <v>77</v>
      </c>
      <c r="K10" s="163"/>
      <c r="L10" s="163"/>
      <c r="M10" s="2"/>
      <c r="N10" s="125" t="s">
        <v>149</v>
      </c>
      <c r="O10" s="2"/>
      <c r="P10" s="2"/>
      <c r="Q10" s="4"/>
      <c r="R10" s="2"/>
      <c r="S10" s="4"/>
      <c r="T10" s="4"/>
      <c r="U10" s="4"/>
    </row>
    <row r="11" spans="1:18" ht="21" customHeight="1">
      <c r="A11" s="4"/>
      <c r="B11" s="4"/>
      <c r="C11" s="4"/>
      <c r="D11" s="4"/>
      <c r="E11" s="4"/>
      <c r="G11" s="2"/>
      <c r="H11" s="2"/>
      <c r="I11" s="2"/>
      <c r="J11" s="2" t="s">
        <v>45</v>
      </c>
      <c r="K11" s="2"/>
      <c r="L11" s="2"/>
      <c r="M11" s="2"/>
      <c r="N11" s="2" t="s">
        <v>93</v>
      </c>
      <c r="O11" s="2"/>
      <c r="P11" s="2" t="s">
        <v>78</v>
      </c>
      <c r="R11" s="2" t="s">
        <v>85</v>
      </c>
    </row>
    <row r="12" spans="1:21" ht="21" customHeight="1">
      <c r="A12" s="4"/>
      <c r="B12" s="4"/>
      <c r="C12" s="4"/>
      <c r="D12" s="4"/>
      <c r="E12" s="4"/>
      <c r="F12" s="92" t="s">
        <v>87</v>
      </c>
      <c r="G12" s="2"/>
      <c r="H12" s="2"/>
      <c r="I12" s="2"/>
      <c r="J12" s="2" t="s">
        <v>46</v>
      </c>
      <c r="K12" s="2"/>
      <c r="L12" s="2"/>
      <c r="M12" s="2"/>
      <c r="N12" s="2" t="s">
        <v>94</v>
      </c>
      <c r="O12" s="2"/>
      <c r="P12" s="2" t="s">
        <v>20</v>
      </c>
      <c r="R12" s="2" t="s">
        <v>86</v>
      </c>
      <c r="T12" s="2" t="s">
        <v>78</v>
      </c>
      <c r="U12" s="2"/>
    </row>
    <row r="13" spans="1:21" ht="21" customHeight="1">
      <c r="A13" s="4"/>
      <c r="B13" s="4"/>
      <c r="C13" s="4"/>
      <c r="D13" s="93" t="s">
        <v>2</v>
      </c>
      <c r="E13" s="4"/>
      <c r="F13" s="93" t="s">
        <v>88</v>
      </c>
      <c r="G13" s="2"/>
      <c r="H13" s="87" t="s">
        <v>51</v>
      </c>
      <c r="I13" s="2"/>
      <c r="J13" s="87" t="s">
        <v>22</v>
      </c>
      <c r="K13" s="2"/>
      <c r="L13" s="87" t="s">
        <v>47</v>
      </c>
      <c r="M13" s="2"/>
      <c r="N13" s="87" t="s">
        <v>95</v>
      </c>
      <c r="O13" s="2"/>
      <c r="P13" s="87" t="s">
        <v>135</v>
      </c>
      <c r="Q13" s="4"/>
      <c r="R13" s="87" t="s">
        <v>65</v>
      </c>
      <c r="S13" s="4"/>
      <c r="T13" s="87" t="s">
        <v>20</v>
      </c>
      <c r="U13" s="2"/>
    </row>
    <row r="14" spans="1:21" ht="21" customHeight="1">
      <c r="A14" s="4"/>
      <c r="B14" s="4"/>
      <c r="C14" s="4"/>
      <c r="D14" s="4"/>
      <c r="E14" s="4"/>
      <c r="F14" s="9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2"/>
      <c r="S14" s="4"/>
      <c r="T14" s="2"/>
      <c r="U14" s="2"/>
    </row>
    <row r="15" spans="1:21" ht="21" customHeight="1">
      <c r="A15" s="79" t="s">
        <v>157</v>
      </c>
      <c r="F15" s="95">
        <v>900000000</v>
      </c>
      <c r="H15" s="95">
        <v>195672136</v>
      </c>
      <c r="J15" s="95">
        <v>7085000</v>
      </c>
      <c r="L15" s="95">
        <v>19126806</v>
      </c>
      <c r="N15" s="95">
        <v>-69343745</v>
      </c>
      <c r="P15" s="10">
        <f>SUM(F15:N15)</f>
        <v>1052540197</v>
      </c>
      <c r="R15" s="10">
        <v>280</v>
      </c>
      <c r="T15" s="10">
        <f>SUM(P15:R15)</f>
        <v>1052540477</v>
      </c>
      <c r="U15" s="10"/>
    </row>
    <row r="16" spans="1:21" ht="6.75" customHeight="1">
      <c r="A16" s="79"/>
      <c r="F16" s="95"/>
      <c r="H16" s="95"/>
      <c r="J16" s="95"/>
      <c r="L16" s="95"/>
      <c r="N16" s="95"/>
      <c r="P16" s="10"/>
      <c r="R16" s="10"/>
      <c r="T16" s="10"/>
      <c r="U16" s="10"/>
    </row>
    <row r="17" spans="1:21" ht="21" customHeight="1">
      <c r="A17" s="8" t="s">
        <v>158</v>
      </c>
      <c r="D17" s="143"/>
      <c r="F17" s="145"/>
      <c r="G17" s="18"/>
      <c r="H17" s="145"/>
      <c r="J17" s="95"/>
      <c r="L17" s="95"/>
      <c r="N17" s="145"/>
      <c r="O17" s="18"/>
      <c r="P17" s="145"/>
      <c r="R17" s="145"/>
      <c r="T17" s="145"/>
      <c r="U17" s="10"/>
    </row>
    <row r="18" spans="1:21" ht="21" customHeight="1">
      <c r="A18" s="4" t="s">
        <v>108</v>
      </c>
      <c r="D18" s="62"/>
      <c r="E18" s="4"/>
      <c r="F18" s="146" t="s">
        <v>44</v>
      </c>
      <c r="G18" s="30"/>
      <c r="H18" s="146" t="s">
        <v>44</v>
      </c>
      <c r="I18" s="4"/>
      <c r="J18" s="146" t="s">
        <v>44</v>
      </c>
      <c r="K18" s="4"/>
      <c r="L18" s="85">
        <f>+งบกำไรขาดทุนเบ็ดเสร็จ!I30</f>
        <v>11168434</v>
      </c>
      <c r="M18" s="4"/>
      <c r="N18" s="146" t="s">
        <v>44</v>
      </c>
      <c r="O18" s="4"/>
      <c r="P18" s="10">
        <f>SUM(F18:N18)</f>
        <v>11168434</v>
      </c>
      <c r="Q18" s="4"/>
      <c r="R18" s="146" t="s">
        <v>44</v>
      </c>
      <c r="S18" s="4"/>
      <c r="T18" s="10">
        <f>SUM(P18:R18)</f>
        <v>11168434</v>
      </c>
      <c r="U18" s="10"/>
    </row>
    <row r="19" spans="1:21" ht="21" customHeight="1">
      <c r="A19" s="4" t="s">
        <v>149</v>
      </c>
      <c r="B19" s="84"/>
      <c r="C19" s="84"/>
      <c r="D19" s="84"/>
      <c r="E19" s="84"/>
      <c r="F19" s="42" t="s">
        <v>44</v>
      </c>
      <c r="G19" s="10"/>
      <c r="H19" s="42" t="s">
        <v>44</v>
      </c>
      <c r="I19" s="10"/>
      <c r="J19" s="42" t="s">
        <v>44</v>
      </c>
      <c r="K19" s="10"/>
      <c r="L19" s="42" t="s">
        <v>44</v>
      </c>
      <c r="M19" s="10"/>
      <c r="N19" s="10">
        <f>+งบกำไรขาดทุนเบ็ดเสร็จ!I40</f>
        <v>24374854</v>
      </c>
      <c r="O19" s="10"/>
      <c r="P19" s="10">
        <f>SUM(F19:N19)</f>
        <v>24374854</v>
      </c>
      <c r="Q19" s="4"/>
      <c r="R19" s="42" t="s">
        <v>44</v>
      </c>
      <c r="S19" s="4"/>
      <c r="T19" s="10">
        <f>SUM(P19:R19)</f>
        <v>24374854</v>
      </c>
      <c r="U19" s="10"/>
    </row>
    <row r="20" spans="1:21" ht="21" customHeight="1">
      <c r="A20" s="8" t="s">
        <v>159</v>
      </c>
      <c r="D20" s="62"/>
      <c r="E20" s="4"/>
      <c r="F20" s="156" t="s">
        <v>44</v>
      </c>
      <c r="G20" s="4"/>
      <c r="H20" s="156" t="s">
        <v>44</v>
      </c>
      <c r="I20" s="4"/>
      <c r="J20" s="156" t="s">
        <v>44</v>
      </c>
      <c r="K20" s="4"/>
      <c r="L20" s="157">
        <f>SUM(L18:L19)</f>
        <v>11168434</v>
      </c>
      <c r="M20" s="4"/>
      <c r="N20" s="157">
        <f>SUM(N18:N19)</f>
        <v>24374854</v>
      </c>
      <c r="O20" s="4"/>
      <c r="P20" s="157">
        <f>SUM(P18:P19)</f>
        <v>35543288</v>
      </c>
      <c r="Q20" s="4"/>
      <c r="R20" s="156" t="s">
        <v>44</v>
      </c>
      <c r="S20" s="4"/>
      <c r="T20" s="157">
        <f>SUM(T18:T19)</f>
        <v>35543288</v>
      </c>
      <c r="U20" s="10"/>
    </row>
    <row r="21" spans="1:21" ht="6.75" customHeight="1">
      <c r="A21" s="83"/>
      <c r="B21" s="84"/>
      <c r="C21" s="84"/>
      <c r="D21" s="84"/>
      <c r="E21" s="8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94"/>
      <c r="Q21" s="4"/>
      <c r="R21" s="42"/>
      <c r="S21" s="4"/>
      <c r="T21" s="10"/>
      <c r="U21" s="10"/>
    </row>
    <row r="22" s="103" customFormat="1" ht="21" customHeight="1">
      <c r="A22" s="8" t="s">
        <v>161</v>
      </c>
    </row>
    <row r="23" spans="1:20" ht="21" customHeight="1">
      <c r="A23" s="158" t="s">
        <v>100</v>
      </c>
      <c r="D23" s="143">
        <v>23</v>
      </c>
      <c r="F23" s="160" t="s">
        <v>44</v>
      </c>
      <c r="H23" s="160" t="s">
        <v>44</v>
      </c>
      <c r="J23" s="110">
        <v>530000</v>
      </c>
      <c r="L23" s="110">
        <f>-J23</f>
        <v>-530000</v>
      </c>
      <c r="N23" s="160" t="s">
        <v>44</v>
      </c>
      <c r="P23" s="160" t="s">
        <v>44</v>
      </c>
      <c r="R23" s="160" t="s">
        <v>44</v>
      </c>
      <c r="T23" s="160" t="s">
        <v>44</v>
      </c>
    </row>
    <row r="24" spans="1:20" ht="21" customHeight="1">
      <c r="A24" s="8" t="s">
        <v>163</v>
      </c>
      <c r="F24" s="156" t="s">
        <v>44</v>
      </c>
      <c r="H24" s="156" t="s">
        <v>44</v>
      </c>
      <c r="J24" s="157">
        <f>SUM(J23)</f>
        <v>530000</v>
      </c>
      <c r="L24" s="157">
        <f>SUM(L23)</f>
        <v>-530000</v>
      </c>
      <c r="N24" s="125" t="s">
        <v>44</v>
      </c>
      <c r="P24" s="125" t="s">
        <v>44</v>
      </c>
      <c r="R24" s="125" t="s">
        <v>44</v>
      </c>
      <c r="T24" s="125" t="s">
        <v>44</v>
      </c>
    </row>
    <row r="25" spans="1:21" ht="6.75" customHeight="1">
      <c r="A25" s="83"/>
      <c r="B25" s="84"/>
      <c r="C25" s="84"/>
      <c r="D25" s="84"/>
      <c r="E25" s="8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94"/>
      <c r="Q25" s="4"/>
      <c r="R25" s="42"/>
      <c r="S25" s="4"/>
      <c r="T25" s="10"/>
      <c r="U25" s="10"/>
    </row>
    <row r="26" spans="1:20" ht="21" customHeight="1" thickBot="1">
      <c r="A26" s="102" t="s">
        <v>112</v>
      </c>
      <c r="F26" s="159">
        <f>+F15</f>
        <v>900000000</v>
      </c>
      <c r="H26" s="159">
        <f>+H15</f>
        <v>195672136</v>
      </c>
      <c r="J26" s="159">
        <f>+J15+J24</f>
        <v>7615000</v>
      </c>
      <c r="L26" s="159">
        <f>+L15+L24+L20</f>
        <v>29765240</v>
      </c>
      <c r="N26" s="159">
        <f>+N15+N20</f>
        <v>-44968891</v>
      </c>
      <c r="P26" s="159">
        <f>+P15+P20</f>
        <v>1088083485</v>
      </c>
      <c r="R26" s="159">
        <f>+R15</f>
        <v>280</v>
      </c>
      <c r="T26" s="159">
        <f>+T15+T20</f>
        <v>1088083765</v>
      </c>
    </row>
    <row r="27" spans="1:21" ht="6.75" customHeight="1" thickTop="1">
      <c r="A27" s="79"/>
      <c r="F27" s="95"/>
      <c r="H27" s="95"/>
      <c r="J27" s="95"/>
      <c r="L27" s="95"/>
      <c r="N27" s="95"/>
      <c r="P27" s="10"/>
      <c r="R27" s="10"/>
      <c r="T27" s="10"/>
      <c r="U27" s="10"/>
    </row>
    <row r="28" spans="1:20" ht="21" customHeight="1">
      <c r="A28" s="102" t="s">
        <v>178</v>
      </c>
      <c r="F28" s="85">
        <v>900000000</v>
      </c>
      <c r="H28" s="85">
        <v>195672136</v>
      </c>
      <c r="J28" s="85">
        <v>7615000</v>
      </c>
      <c r="L28" s="85">
        <v>29765240</v>
      </c>
      <c r="N28" s="85">
        <v>-44968891</v>
      </c>
      <c r="P28" s="85">
        <v>1088083485</v>
      </c>
      <c r="R28" s="85">
        <v>280</v>
      </c>
      <c r="T28" s="85">
        <v>1088083765</v>
      </c>
    </row>
    <row r="29" spans="1:21" ht="6.75" customHeight="1">
      <c r="A29" s="79"/>
      <c r="F29" s="95"/>
      <c r="H29" s="95"/>
      <c r="J29" s="95"/>
      <c r="L29" s="95"/>
      <c r="N29" s="95"/>
      <c r="P29" s="10"/>
      <c r="R29" s="10"/>
      <c r="T29" s="10"/>
      <c r="U29" s="10"/>
    </row>
    <row r="30" spans="1:21" ht="21" customHeight="1">
      <c r="A30" s="8" t="s">
        <v>158</v>
      </c>
      <c r="D30" s="143"/>
      <c r="F30" s="145"/>
      <c r="G30" s="18"/>
      <c r="H30" s="145"/>
      <c r="J30" s="95"/>
      <c r="L30" s="95"/>
      <c r="N30" s="145"/>
      <c r="O30" s="18"/>
      <c r="P30" s="145"/>
      <c r="R30" s="145"/>
      <c r="T30" s="145"/>
      <c r="U30" s="10"/>
    </row>
    <row r="31" spans="1:21" ht="21" customHeight="1">
      <c r="A31" s="4" t="s">
        <v>108</v>
      </c>
      <c r="D31" s="62"/>
      <c r="E31" s="4"/>
      <c r="F31" s="146" t="s">
        <v>44</v>
      </c>
      <c r="G31" s="30"/>
      <c r="H31" s="146" t="s">
        <v>44</v>
      </c>
      <c r="I31" s="4"/>
      <c r="J31" s="146" t="s">
        <v>44</v>
      </c>
      <c r="K31" s="4"/>
      <c r="L31" s="85">
        <f>+งบกำไรขาดทุนเบ็ดเสร็จ!G30</f>
        <v>91671</v>
      </c>
      <c r="M31" s="4"/>
      <c r="N31" s="146" t="s">
        <v>44</v>
      </c>
      <c r="O31" s="4"/>
      <c r="P31" s="10">
        <f>SUM(F31:N31)</f>
        <v>91671</v>
      </c>
      <c r="Q31" s="4"/>
      <c r="R31" s="146" t="s">
        <v>44</v>
      </c>
      <c r="S31" s="4"/>
      <c r="T31" s="10">
        <f>SUM(P31:R31)</f>
        <v>91671</v>
      </c>
      <c r="U31" s="10"/>
    </row>
    <row r="32" spans="1:21" ht="21" customHeight="1">
      <c r="A32" s="4" t="s">
        <v>149</v>
      </c>
      <c r="B32" s="84"/>
      <c r="C32" s="84"/>
      <c r="D32" s="84"/>
      <c r="E32" s="84"/>
      <c r="F32" s="42" t="s">
        <v>44</v>
      </c>
      <c r="G32" s="10"/>
      <c r="H32" s="42" t="s">
        <v>44</v>
      </c>
      <c r="I32" s="10"/>
      <c r="J32" s="42" t="s">
        <v>44</v>
      </c>
      <c r="K32" s="10"/>
      <c r="L32" s="42" t="s">
        <v>44</v>
      </c>
      <c r="M32" s="10"/>
      <c r="N32" s="10">
        <f>+งบกำไรขาดทุนเบ็ดเสร็จ!G40</f>
        <v>35404889</v>
      </c>
      <c r="O32" s="10"/>
      <c r="P32" s="10">
        <f>SUM(F32:N32)</f>
        <v>35404889</v>
      </c>
      <c r="Q32" s="4"/>
      <c r="R32" s="42" t="s">
        <v>44</v>
      </c>
      <c r="S32" s="4"/>
      <c r="T32" s="10">
        <f>SUM(P32:R32)</f>
        <v>35404889</v>
      </c>
      <c r="U32" s="10"/>
    </row>
    <row r="33" spans="1:21" ht="21" customHeight="1">
      <c r="A33" s="8" t="s">
        <v>159</v>
      </c>
      <c r="D33" s="62"/>
      <c r="E33" s="4"/>
      <c r="F33" s="156" t="s">
        <v>44</v>
      </c>
      <c r="G33" s="4"/>
      <c r="H33" s="156" t="s">
        <v>44</v>
      </c>
      <c r="I33" s="4"/>
      <c r="J33" s="156" t="s">
        <v>44</v>
      </c>
      <c r="K33" s="4"/>
      <c r="L33" s="157">
        <f>SUM(L31:L32)</f>
        <v>91671</v>
      </c>
      <c r="M33" s="4"/>
      <c r="N33" s="157">
        <f>SUM(N31:N32)</f>
        <v>35404889</v>
      </c>
      <c r="O33" s="4"/>
      <c r="P33" s="157">
        <f>SUM(P31:P32)</f>
        <v>35496560</v>
      </c>
      <c r="Q33" s="4"/>
      <c r="R33" s="156" t="s">
        <v>44</v>
      </c>
      <c r="S33" s="4"/>
      <c r="T33" s="157">
        <f>SUM(T31:T32)</f>
        <v>35496560</v>
      </c>
      <c r="U33" s="10"/>
    </row>
    <row r="34" spans="1:21" ht="6.75" customHeight="1">
      <c r="A34" s="83"/>
      <c r="B34" s="84"/>
      <c r="C34" s="84"/>
      <c r="D34" s="84"/>
      <c r="E34" s="8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94"/>
      <c r="Q34" s="4"/>
      <c r="R34" s="42"/>
      <c r="S34" s="4"/>
      <c r="T34" s="10"/>
      <c r="U34" s="10"/>
    </row>
    <row r="35" s="103" customFormat="1" ht="21" customHeight="1">
      <c r="A35" s="8" t="s">
        <v>161</v>
      </c>
    </row>
    <row r="36" spans="1:20" ht="21" customHeight="1">
      <c r="A36" s="82" t="s">
        <v>162</v>
      </c>
      <c r="D36" s="143">
        <v>18</v>
      </c>
      <c r="F36" s="85">
        <v>10580100</v>
      </c>
      <c r="H36" s="85">
        <v>1058010</v>
      </c>
      <c r="J36" s="161" t="s">
        <v>44</v>
      </c>
      <c r="L36" s="161" t="s">
        <v>44</v>
      </c>
      <c r="N36" s="161" t="s">
        <v>44</v>
      </c>
      <c r="P36" s="10">
        <f>SUM(F36:N36)</f>
        <v>11638110</v>
      </c>
      <c r="R36" s="161" t="s">
        <v>44</v>
      </c>
      <c r="T36" s="10">
        <f>SUM(P36:R36)</f>
        <v>11638110</v>
      </c>
    </row>
    <row r="37" spans="1:20" ht="21" customHeight="1">
      <c r="A37" s="158" t="s">
        <v>100</v>
      </c>
      <c r="D37" s="143">
        <v>23</v>
      </c>
      <c r="F37" s="160" t="s">
        <v>44</v>
      </c>
      <c r="H37" s="160" t="s">
        <v>44</v>
      </c>
      <c r="J37" s="110">
        <v>10110</v>
      </c>
      <c r="L37" s="110">
        <f>-J37</f>
        <v>-10110</v>
      </c>
      <c r="N37" s="160" t="s">
        <v>44</v>
      </c>
      <c r="P37" s="160" t="s">
        <v>44</v>
      </c>
      <c r="R37" s="160" t="s">
        <v>44</v>
      </c>
      <c r="T37" s="160" t="s">
        <v>44</v>
      </c>
    </row>
    <row r="38" spans="1:20" ht="21" customHeight="1">
      <c r="A38" s="8" t="s">
        <v>163</v>
      </c>
      <c r="F38" s="157">
        <f>SUM(F36,F37)</f>
        <v>10580100</v>
      </c>
      <c r="H38" s="157">
        <f>SUM(H36,H37)</f>
        <v>1058010</v>
      </c>
      <c r="J38" s="157">
        <f>SUM(J36,J37)</f>
        <v>10110</v>
      </c>
      <c r="L38" s="157">
        <f>SUM(L36,L37)</f>
        <v>-10110</v>
      </c>
      <c r="N38" s="125" t="s">
        <v>44</v>
      </c>
      <c r="P38" s="157">
        <f>SUM(P36,P37)</f>
        <v>11638110</v>
      </c>
      <c r="R38" s="125" t="s">
        <v>44</v>
      </c>
      <c r="T38" s="157">
        <f>SUM(T36,T37)</f>
        <v>11638110</v>
      </c>
    </row>
    <row r="39" spans="1:21" ht="6.75" customHeight="1">
      <c r="A39" s="83"/>
      <c r="B39" s="84"/>
      <c r="C39" s="84"/>
      <c r="D39" s="84"/>
      <c r="E39" s="8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94"/>
      <c r="Q39" s="4"/>
      <c r="R39" s="42"/>
      <c r="S39" s="4"/>
      <c r="T39" s="10"/>
      <c r="U39" s="10"/>
    </row>
    <row r="40" spans="1:20" ht="21" customHeight="1" thickBot="1">
      <c r="A40" s="102" t="s">
        <v>160</v>
      </c>
      <c r="F40" s="159">
        <f>+F28+F38</f>
        <v>910580100</v>
      </c>
      <c r="H40" s="159">
        <f>+H28+H38</f>
        <v>196730146</v>
      </c>
      <c r="J40" s="159">
        <f>+J28+J38</f>
        <v>7625110</v>
      </c>
      <c r="L40" s="159">
        <f>+L28+L38+L33</f>
        <v>29846801</v>
      </c>
      <c r="N40" s="159">
        <f>+N28+N33</f>
        <v>-9564002</v>
      </c>
      <c r="P40" s="159">
        <f>+P28+P38+P33</f>
        <v>1135218155</v>
      </c>
      <c r="R40" s="159">
        <f>+R28</f>
        <v>280</v>
      </c>
      <c r="T40" s="159">
        <f>+T28+T33+T38</f>
        <v>1135218435</v>
      </c>
    </row>
    <row r="41" ht="24.75" customHeight="1" thickTop="1"/>
    <row r="44" ht="24.75" customHeight="1">
      <c r="I44" s="96"/>
    </row>
    <row r="83" ht="24.75" customHeight="1">
      <c r="H83" s="82" t="s">
        <v>66</v>
      </c>
    </row>
  </sheetData>
  <sheetProtection/>
  <mergeCells count="7">
    <mergeCell ref="J8:L8"/>
    <mergeCell ref="J10:L10"/>
    <mergeCell ref="R1:T1"/>
    <mergeCell ref="R2:T2"/>
    <mergeCell ref="F7:P7"/>
    <mergeCell ref="F6:T6"/>
    <mergeCell ref="F5:T5"/>
  </mergeCells>
  <printOptions/>
  <pageMargins left="0.7086614173228347" right="0.35433070866141736" top="0.7874015748031497" bottom="0.7874015748031497" header="0.3937007874015748" footer="0.5118110236220472"/>
  <pageSetup firstPageNumber="6" useFirstPageNumber="1" fitToHeight="1" fitToWidth="1" horizontalDpi="1200" verticalDpi="1200" orientation="landscape" paperSize="9" scale="65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="120" zoomScaleNormal="120" zoomScaleSheetLayoutView="100" workbookViewId="0" topLeftCell="C16">
      <selection activeCell="H11" sqref="H11"/>
    </sheetView>
  </sheetViews>
  <sheetFormatPr defaultColWidth="9.140625" defaultRowHeight="24.75" customHeight="1"/>
  <cols>
    <col min="1" max="1" width="15.7109375" style="82" customWidth="1"/>
    <col min="2" max="2" width="65.140625" style="82" customWidth="1"/>
    <col min="3" max="3" width="12.8515625" style="82" customWidth="1"/>
    <col min="4" max="4" width="2.28125" style="82" customWidth="1"/>
    <col min="5" max="5" width="19.7109375" style="82" customWidth="1"/>
    <col min="6" max="6" width="2.28125" style="82" customWidth="1"/>
    <col min="7" max="7" width="19.8515625" style="82" customWidth="1"/>
    <col min="8" max="8" width="2.28125" style="82" customWidth="1"/>
    <col min="9" max="9" width="20.00390625" style="82" customWidth="1"/>
    <col min="10" max="10" width="2.28125" style="82" customWidth="1"/>
    <col min="11" max="11" width="19.7109375" style="82" customWidth="1"/>
    <col min="12" max="12" width="2.28125" style="82" customWidth="1"/>
    <col min="13" max="13" width="22.140625" style="82" customWidth="1"/>
    <col min="14" max="14" width="2.28125" style="82" customWidth="1"/>
    <col min="15" max="15" width="19.7109375" style="82" customWidth="1"/>
    <col min="16" max="16" width="5.57421875" style="82" customWidth="1"/>
    <col min="17" max="16384" width="9.140625" style="82" customWidth="1"/>
  </cols>
  <sheetData>
    <row r="1" spans="1:16" s="90" customFormat="1" ht="21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67"/>
      <c r="O1" s="167"/>
      <c r="P1" s="74"/>
    </row>
    <row r="2" spans="1:16" s="90" customFormat="1" ht="21.75" customHeight="1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67"/>
      <c r="O2" s="167"/>
      <c r="P2" s="74"/>
    </row>
    <row r="3" spans="1:16" s="90" customFormat="1" ht="21.75" customHeight="1">
      <c r="A3" s="60" t="s">
        <v>156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90" customFormat="1" ht="7.5" customHeight="1">
      <c r="A4" s="60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1" customHeight="1">
      <c r="A5" s="84"/>
      <c r="B5" s="84"/>
      <c r="C5" s="84"/>
      <c r="D5" s="84"/>
      <c r="E5" s="163" t="s">
        <v>124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1:16" ht="21" customHeight="1">
      <c r="A6" s="84"/>
      <c r="B6" s="84"/>
      <c r="C6" s="84"/>
      <c r="D6" s="84"/>
      <c r="E6" s="168" t="s">
        <v>82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"/>
    </row>
    <row r="7" spans="1:16" ht="21" customHeight="1">
      <c r="A7" s="84"/>
      <c r="B7" s="84"/>
      <c r="C7" s="84"/>
      <c r="D7" s="84"/>
      <c r="E7" s="168" t="s">
        <v>134</v>
      </c>
      <c r="F7" s="168"/>
      <c r="G7" s="168"/>
      <c r="H7" s="168"/>
      <c r="I7" s="168"/>
      <c r="J7" s="168"/>
      <c r="K7" s="168"/>
      <c r="L7" s="168"/>
      <c r="M7" s="168"/>
      <c r="N7" s="91"/>
      <c r="O7" s="91"/>
      <c r="P7" s="4"/>
    </row>
    <row r="8" spans="1:16" ht="21" customHeight="1">
      <c r="A8" s="4"/>
      <c r="B8" s="4"/>
      <c r="C8" s="4"/>
      <c r="D8" s="84"/>
      <c r="F8" s="2"/>
      <c r="G8" s="2"/>
      <c r="H8" s="2"/>
      <c r="I8" s="166"/>
      <c r="J8" s="166"/>
      <c r="K8" s="166"/>
      <c r="L8" s="2"/>
      <c r="M8" s="97" t="s">
        <v>70</v>
      </c>
      <c r="N8" s="4"/>
      <c r="O8" s="4"/>
      <c r="P8" s="4"/>
    </row>
    <row r="9" spans="1:16" ht="21" customHeight="1">
      <c r="A9" s="4"/>
      <c r="B9" s="4"/>
      <c r="C9" s="4"/>
      <c r="D9" s="84"/>
      <c r="F9" s="2"/>
      <c r="G9" s="2"/>
      <c r="H9" s="2"/>
      <c r="I9" s="2"/>
      <c r="J9" s="2"/>
      <c r="K9" s="2"/>
      <c r="L9" s="2"/>
      <c r="M9" s="87" t="s">
        <v>20</v>
      </c>
      <c r="N9" s="4"/>
      <c r="O9" s="4"/>
      <c r="P9" s="4"/>
    </row>
    <row r="10" spans="1:16" ht="21" customHeight="1">
      <c r="A10" s="4"/>
      <c r="B10" s="4"/>
      <c r="C10" s="4"/>
      <c r="D10" s="84"/>
      <c r="F10" s="2"/>
      <c r="G10" s="2"/>
      <c r="H10" s="2"/>
      <c r="I10" s="163" t="s">
        <v>77</v>
      </c>
      <c r="J10" s="163"/>
      <c r="K10" s="163"/>
      <c r="L10" s="2"/>
      <c r="M10" s="125" t="s">
        <v>149</v>
      </c>
      <c r="N10" s="4"/>
      <c r="O10" s="4"/>
      <c r="P10" s="4"/>
    </row>
    <row r="11" spans="1:13" ht="21" customHeight="1">
      <c r="A11" s="4"/>
      <c r="B11" s="4"/>
      <c r="C11" s="4"/>
      <c r="D11" s="4"/>
      <c r="F11" s="2"/>
      <c r="G11" s="2"/>
      <c r="H11" s="2"/>
      <c r="I11" s="2" t="s">
        <v>45</v>
      </c>
      <c r="J11" s="2"/>
      <c r="K11" s="2"/>
      <c r="L11" s="2"/>
      <c r="M11" s="2" t="s">
        <v>93</v>
      </c>
    </row>
    <row r="12" spans="1:16" ht="21" customHeight="1">
      <c r="A12" s="4"/>
      <c r="B12" s="4"/>
      <c r="C12" s="4"/>
      <c r="D12" s="4"/>
      <c r="E12" s="92" t="s">
        <v>87</v>
      </c>
      <c r="F12" s="2"/>
      <c r="G12" s="2"/>
      <c r="H12" s="2"/>
      <c r="I12" s="2" t="s">
        <v>46</v>
      </c>
      <c r="J12" s="2"/>
      <c r="K12" s="2"/>
      <c r="L12" s="2"/>
      <c r="M12" s="2" t="s">
        <v>94</v>
      </c>
      <c r="O12" s="2" t="s">
        <v>78</v>
      </c>
      <c r="P12" s="2"/>
    </row>
    <row r="13" spans="1:16" ht="21" customHeight="1">
      <c r="A13" s="4"/>
      <c r="B13" s="4"/>
      <c r="C13" s="93" t="s">
        <v>2</v>
      </c>
      <c r="D13" s="4"/>
      <c r="E13" s="93" t="s">
        <v>88</v>
      </c>
      <c r="F13" s="2"/>
      <c r="G13" s="87" t="s">
        <v>51</v>
      </c>
      <c r="H13" s="2"/>
      <c r="I13" s="87" t="s">
        <v>22</v>
      </c>
      <c r="J13" s="2"/>
      <c r="K13" s="87" t="s">
        <v>47</v>
      </c>
      <c r="L13" s="2"/>
      <c r="M13" s="87" t="s">
        <v>95</v>
      </c>
      <c r="N13" s="4"/>
      <c r="O13" s="87" t="s">
        <v>20</v>
      </c>
      <c r="P13" s="2"/>
    </row>
    <row r="14" spans="1:16" ht="21" customHeight="1">
      <c r="A14" s="4"/>
      <c r="B14" s="4"/>
      <c r="C14" s="4"/>
      <c r="D14" s="4"/>
      <c r="E14" s="92"/>
      <c r="F14" s="2"/>
      <c r="G14" s="2"/>
      <c r="H14" s="2"/>
      <c r="I14" s="2"/>
      <c r="J14" s="2"/>
      <c r="K14" s="2"/>
      <c r="L14" s="2"/>
      <c r="M14" s="2"/>
      <c r="N14" s="4"/>
      <c r="O14" s="2"/>
      <c r="P14" s="2"/>
    </row>
    <row r="15" spans="1:16" ht="21" customHeight="1">
      <c r="A15" s="79" t="s">
        <v>157</v>
      </c>
      <c r="E15" s="95">
        <v>900000000</v>
      </c>
      <c r="G15" s="95">
        <v>195672136</v>
      </c>
      <c r="I15" s="95">
        <v>7085000</v>
      </c>
      <c r="K15" s="95">
        <v>31455530</v>
      </c>
      <c r="M15" s="95">
        <v>-69343745</v>
      </c>
      <c r="O15" s="10">
        <f>SUM(E15:M15)</f>
        <v>1064868921</v>
      </c>
      <c r="P15" s="10"/>
    </row>
    <row r="16" spans="1:16" ht="6.75" customHeight="1">
      <c r="A16" s="79"/>
      <c r="E16" s="95"/>
      <c r="G16" s="95"/>
      <c r="I16" s="95"/>
      <c r="K16" s="95"/>
      <c r="M16" s="95"/>
      <c r="O16" s="10"/>
      <c r="P16" s="10"/>
    </row>
    <row r="17" spans="1:16" ht="21" customHeight="1">
      <c r="A17" s="8" t="s">
        <v>158</v>
      </c>
      <c r="C17" s="143"/>
      <c r="E17" s="145"/>
      <c r="F17" s="18"/>
      <c r="G17" s="145"/>
      <c r="I17" s="95"/>
      <c r="K17" s="95"/>
      <c r="M17" s="145"/>
      <c r="O17" s="145"/>
      <c r="P17" s="10"/>
    </row>
    <row r="18" spans="1:16" ht="21" customHeight="1">
      <c r="A18" s="4" t="s">
        <v>108</v>
      </c>
      <c r="C18" s="62"/>
      <c r="D18" s="4"/>
      <c r="E18" s="146" t="s">
        <v>44</v>
      </c>
      <c r="F18" s="30"/>
      <c r="G18" s="146" t="s">
        <v>44</v>
      </c>
      <c r="H18" s="4"/>
      <c r="I18" s="146" t="s">
        <v>44</v>
      </c>
      <c r="J18" s="4"/>
      <c r="K18" s="85">
        <f>+งบกำไรขาดทุนเบ็ดเสร็จ!M30</f>
        <v>10387273</v>
      </c>
      <c r="L18" s="4"/>
      <c r="M18" s="146" t="s">
        <v>44</v>
      </c>
      <c r="N18" s="4"/>
      <c r="O18" s="10">
        <f>SUM(E18:M18)</f>
        <v>10387273</v>
      </c>
      <c r="P18" s="10"/>
    </row>
    <row r="19" spans="1:16" ht="21" customHeight="1">
      <c r="A19" s="4" t="s">
        <v>149</v>
      </c>
      <c r="B19" s="84"/>
      <c r="C19" s="84"/>
      <c r="D19" s="84"/>
      <c r="E19" s="42" t="s">
        <v>44</v>
      </c>
      <c r="F19" s="10"/>
      <c r="G19" s="42" t="s">
        <v>44</v>
      </c>
      <c r="H19" s="10"/>
      <c r="I19" s="42" t="s">
        <v>44</v>
      </c>
      <c r="J19" s="10"/>
      <c r="K19" s="42" t="s">
        <v>44</v>
      </c>
      <c r="L19" s="10"/>
      <c r="M19" s="10">
        <f>+งบกำไรขาดทุนเบ็ดเสร็จ!M40</f>
        <v>24374854</v>
      </c>
      <c r="N19" s="4"/>
      <c r="O19" s="10">
        <f>SUM(E19:M19)</f>
        <v>24374854</v>
      </c>
      <c r="P19" s="10"/>
    </row>
    <row r="20" spans="1:16" ht="21" customHeight="1">
      <c r="A20" s="8" t="s">
        <v>159</v>
      </c>
      <c r="C20" s="62"/>
      <c r="D20" s="4"/>
      <c r="E20" s="156" t="s">
        <v>44</v>
      </c>
      <c r="F20" s="4"/>
      <c r="G20" s="156" t="s">
        <v>44</v>
      </c>
      <c r="H20" s="4"/>
      <c r="I20" s="156" t="s">
        <v>44</v>
      </c>
      <c r="J20" s="4"/>
      <c r="K20" s="157">
        <f>SUM(K18:K19)</f>
        <v>10387273</v>
      </c>
      <c r="L20" s="4"/>
      <c r="M20" s="157">
        <f>SUM(M18:M19)</f>
        <v>24374854</v>
      </c>
      <c r="N20" s="4"/>
      <c r="O20" s="157">
        <f>SUM(O18:O19)</f>
        <v>34762127</v>
      </c>
      <c r="P20" s="10"/>
    </row>
    <row r="21" spans="1:16" ht="6.75" customHeight="1">
      <c r="A21" s="83"/>
      <c r="B21" s="84"/>
      <c r="C21" s="84"/>
      <c r="D21" s="84"/>
      <c r="E21" s="10"/>
      <c r="F21" s="10"/>
      <c r="G21" s="10"/>
      <c r="H21" s="10"/>
      <c r="I21" s="10"/>
      <c r="J21" s="10"/>
      <c r="K21" s="10"/>
      <c r="L21" s="10"/>
      <c r="M21" s="10"/>
      <c r="N21" s="4"/>
      <c r="O21" s="10"/>
      <c r="P21" s="10"/>
    </row>
    <row r="22" s="103" customFormat="1" ht="21" customHeight="1">
      <c r="A22" s="8" t="s">
        <v>161</v>
      </c>
    </row>
    <row r="23" spans="1:15" ht="21" customHeight="1">
      <c r="A23" s="158" t="s">
        <v>100</v>
      </c>
      <c r="C23" s="143">
        <v>23</v>
      </c>
      <c r="E23" s="160" t="s">
        <v>44</v>
      </c>
      <c r="G23" s="160" t="s">
        <v>44</v>
      </c>
      <c r="I23" s="110">
        <v>530000</v>
      </c>
      <c r="K23" s="110">
        <f>-I23</f>
        <v>-530000</v>
      </c>
      <c r="M23" s="160" t="s">
        <v>44</v>
      </c>
      <c r="O23" s="160" t="s">
        <v>44</v>
      </c>
    </row>
    <row r="24" spans="1:15" ht="21" customHeight="1">
      <c r="A24" s="8" t="s">
        <v>163</v>
      </c>
      <c r="E24" s="125" t="s">
        <v>44</v>
      </c>
      <c r="G24" s="125" t="s">
        <v>44</v>
      </c>
      <c r="I24" s="157">
        <f>SUM(I23)</f>
        <v>530000</v>
      </c>
      <c r="K24" s="157">
        <f>SUM(K23)</f>
        <v>-530000</v>
      </c>
      <c r="M24" s="125" t="s">
        <v>44</v>
      </c>
      <c r="O24" s="125" t="s">
        <v>44</v>
      </c>
    </row>
    <row r="25" spans="1:16" ht="6.75" customHeight="1">
      <c r="A25" s="83"/>
      <c r="B25" s="84"/>
      <c r="C25" s="84"/>
      <c r="D25" s="84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10"/>
      <c r="P25" s="10"/>
    </row>
    <row r="26" spans="1:15" ht="21" customHeight="1" thickBot="1">
      <c r="A26" s="102" t="s">
        <v>112</v>
      </c>
      <c r="E26" s="159">
        <f>+E15</f>
        <v>900000000</v>
      </c>
      <c r="G26" s="159">
        <f>+G15</f>
        <v>195672136</v>
      </c>
      <c r="I26" s="159">
        <f>+I15+I24</f>
        <v>7615000</v>
      </c>
      <c r="K26" s="159">
        <f>+K15+K24+K20</f>
        <v>41312803</v>
      </c>
      <c r="M26" s="159">
        <f>+M15+M20</f>
        <v>-44968891</v>
      </c>
      <c r="O26" s="159">
        <f>+O15+O20</f>
        <v>1099631048</v>
      </c>
    </row>
    <row r="27" spans="1:16" ht="6.75" customHeight="1" thickTop="1">
      <c r="A27" s="79"/>
      <c r="E27" s="95"/>
      <c r="G27" s="95"/>
      <c r="I27" s="95"/>
      <c r="K27" s="95"/>
      <c r="M27" s="95"/>
      <c r="O27" s="10"/>
      <c r="P27" s="10"/>
    </row>
    <row r="28" spans="1:15" ht="21" customHeight="1">
      <c r="A28" s="102" t="s">
        <v>178</v>
      </c>
      <c r="E28" s="85">
        <v>900000000</v>
      </c>
      <c r="G28" s="85">
        <v>195672136</v>
      </c>
      <c r="I28" s="85">
        <v>7615000</v>
      </c>
      <c r="K28" s="85">
        <v>41312803</v>
      </c>
      <c r="M28" s="85">
        <v>-44968891</v>
      </c>
      <c r="O28" s="85">
        <v>1099631048</v>
      </c>
    </row>
    <row r="29" spans="1:16" ht="6.75" customHeight="1">
      <c r="A29" s="79"/>
      <c r="E29" s="95"/>
      <c r="G29" s="95"/>
      <c r="I29" s="95"/>
      <c r="K29" s="95"/>
      <c r="M29" s="95"/>
      <c r="O29" s="10"/>
      <c r="P29" s="10"/>
    </row>
    <row r="30" spans="1:16" ht="21" customHeight="1">
      <c r="A30" s="8" t="s">
        <v>158</v>
      </c>
      <c r="C30" s="143"/>
      <c r="E30" s="145"/>
      <c r="F30" s="18"/>
      <c r="G30" s="145"/>
      <c r="I30" s="95"/>
      <c r="K30" s="95"/>
      <c r="M30" s="145"/>
      <c r="O30" s="145"/>
      <c r="P30" s="10"/>
    </row>
    <row r="31" spans="1:16" ht="21" customHeight="1">
      <c r="A31" s="4" t="s">
        <v>108</v>
      </c>
      <c r="C31" s="62"/>
      <c r="D31" s="4"/>
      <c r="E31" s="146" t="s">
        <v>44</v>
      </c>
      <c r="F31" s="30"/>
      <c r="G31" s="146" t="s">
        <v>44</v>
      </c>
      <c r="H31" s="4"/>
      <c r="I31" s="146" t="s">
        <v>44</v>
      </c>
      <c r="J31" s="4"/>
      <c r="K31" s="85">
        <f>+งบกำไรขาดทุนเบ็ดเสร็จ!K30</f>
        <v>202216</v>
      </c>
      <c r="L31" s="4"/>
      <c r="M31" s="146" t="s">
        <v>44</v>
      </c>
      <c r="N31" s="4"/>
      <c r="O31" s="10">
        <f>SUM(E31:M31)</f>
        <v>202216</v>
      </c>
      <c r="P31" s="10"/>
    </row>
    <row r="32" spans="1:16" ht="21" customHeight="1">
      <c r="A32" s="4" t="s">
        <v>149</v>
      </c>
      <c r="B32" s="84"/>
      <c r="C32" s="84"/>
      <c r="D32" s="84"/>
      <c r="E32" s="42" t="s">
        <v>44</v>
      </c>
      <c r="F32" s="10"/>
      <c r="G32" s="42" t="s">
        <v>44</v>
      </c>
      <c r="H32" s="10"/>
      <c r="I32" s="42" t="s">
        <v>44</v>
      </c>
      <c r="J32" s="10"/>
      <c r="K32" s="42" t="s">
        <v>44</v>
      </c>
      <c r="L32" s="10"/>
      <c r="M32" s="10">
        <f>+งบกำไรขาดทุนเบ็ดเสร็จ!K40</f>
        <v>35404889</v>
      </c>
      <c r="N32" s="4"/>
      <c r="O32" s="10">
        <f>SUM(E32:M32)</f>
        <v>35404889</v>
      </c>
      <c r="P32" s="10"/>
    </row>
    <row r="33" spans="1:16" ht="21" customHeight="1">
      <c r="A33" s="8" t="s">
        <v>159</v>
      </c>
      <c r="C33" s="62"/>
      <c r="D33" s="4"/>
      <c r="E33" s="156" t="s">
        <v>44</v>
      </c>
      <c r="F33" s="4"/>
      <c r="G33" s="156" t="s">
        <v>44</v>
      </c>
      <c r="H33" s="4"/>
      <c r="I33" s="156" t="s">
        <v>44</v>
      </c>
      <c r="J33" s="4"/>
      <c r="K33" s="157">
        <f>SUM(K31:K32)</f>
        <v>202216</v>
      </c>
      <c r="L33" s="4"/>
      <c r="M33" s="157">
        <f>SUM(M31:M32)</f>
        <v>35404889</v>
      </c>
      <c r="N33" s="4"/>
      <c r="O33" s="157">
        <f>SUM(O31:O32)</f>
        <v>35607105</v>
      </c>
      <c r="P33" s="10"/>
    </row>
    <row r="34" spans="1:16" ht="6.75" customHeight="1">
      <c r="A34" s="83"/>
      <c r="B34" s="84"/>
      <c r="C34" s="84"/>
      <c r="D34" s="84"/>
      <c r="E34" s="10"/>
      <c r="F34" s="10"/>
      <c r="G34" s="10"/>
      <c r="H34" s="10"/>
      <c r="I34" s="10"/>
      <c r="J34" s="10"/>
      <c r="K34" s="10"/>
      <c r="L34" s="10"/>
      <c r="M34" s="10"/>
      <c r="N34" s="4"/>
      <c r="O34" s="10"/>
      <c r="P34" s="10"/>
    </row>
    <row r="35" s="103" customFormat="1" ht="21" customHeight="1">
      <c r="A35" s="8" t="s">
        <v>161</v>
      </c>
    </row>
    <row r="36" spans="1:15" ht="21" customHeight="1">
      <c r="A36" s="82" t="s">
        <v>162</v>
      </c>
      <c r="C36" s="143">
        <v>18</v>
      </c>
      <c r="E36" s="85">
        <v>10580100</v>
      </c>
      <c r="G36" s="85">
        <v>1058010</v>
      </c>
      <c r="I36" s="161" t="s">
        <v>44</v>
      </c>
      <c r="K36" s="161" t="s">
        <v>44</v>
      </c>
      <c r="M36" s="161" t="s">
        <v>44</v>
      </c>
      <c r="O36" s="10">
        <f>SUM(E36:M36)</f>
        <v>11638110</v>
      </c>
    </row>
    <row r="37" spans="1:15" ht="21" customHeight="1">
      <c r="A37" s="158" t="s">
        <v>100</v>
      </c>
      <c r="C37" s="143">
        <v>23</v>
      </c>
      <c r="E37" s="160" t="s">
        <v>44</v>
      </c>
      <c r="G37" s="160" t="s">
        <v>44</v>
      </c>
      <c r="I37" s="110">
        <v>10110</v>
      </c>
      <c r="K37" s="110">
        <f>-I37</f>
        <v>-10110</v>
      </c>
      <c r="M37" s="160" t="s">
        <v>44</v>
      </c>
      <c r="O37" s="160" t="s">
        <v>44</v>
      </c>
    </row>
    <row r="38" spans="1:15" ht="21" customHeight="1">
      <c r="A38" s="8" t="s">
        <v>163</v>
      </c>
      <c r="E38" s="157">
        <f>SUM(E36,E37)</f>
        <v>10580100</v>
      </c>
      <c r="G38" s="157">
        <f>SUM(G36,G37)</f>
        <v>1058010</v>
      </c>
      <c r="I38" s="157">
        <f>SUM(I36,I37)</f>
        <v>10110</v>
      </c>
      <c r="K38" s="157">
        <f>SUM(K36,K37)</f>
        <v>-10110</v>
      </c>
      <c r="M38" s="125" t="s">
        <v>44</v>
      </c>
      <c r="O38" s="157">
        <f>SUM(O36,O37)</f>
        <v>11638110</v>
      </c>
    </row>
    <row r="39" spans="1:16" ht="6.75" customHeight="1">
      <c r="A39" s="83"/>
      <c r="B39" s="84"/>
      <c r="C39" s="84"/>
      <c r="D39" s="84"/>
      <c r="E39" s="10"/>
      <c r="F39" s="10"/>
      <c r="G39" s="10"/>
      <c r="H39" s="10"/>
      <c r="I39" s="10"/>
      <c r="J39" s="10"/>
      <c r="K39" s="10"/>
      <c r="L39" s="10"/>
      <c r="M39" s="10"/>
      <c r="N39" s="4"/>
      <c r="O39" s="10"/>
      <c r="P39" s="10"/>
    </row>
    <row r="40" spans="1:15" ht="21" customHeight="1" thickBot="1">
      <c r="A40" s="102" t="s">
        <v>160</v>
      </c>
      <c r="E40" s="159">
        <f>+E28+E38</f>
        <v>910580100</v>
      </c>
      <c r="G40" s="159">
        <f>+G28+G38</f>
        <v>196730146</v>
      </c>
      <c r="I40" s="159">
        <f>+I28+I38</f>
        <v>7625110</v>
      </c>
      <c r="K40" s="159">
        <f>+K28+K38+K33</f>
        <v>41504909</v>
      </c>
      <c r="M40" s="159">
        <f>+M28+M33</f>
        <v>-9564002</v>
      </c>
      <c r="O40" s="159">
        <f>+O28+O33+O38</f>
        <v>1146876263</v>
      </c>
    </row>
    <row r="41" ht="24.75" customHeight="1" thickTop="1"/>
    <row r="44" ht="24.75" customHeight="1">
      <c r="H44" s="96"/>
    </row>
    <row r="83" ht="24.75" customHeight="1">
      <c r="G83" s="82" t="s">
        <v>66</v>
      </c>
    </row>
  </sheetData>
  <sheetProtection/>
  <mergeCells count="7">
    <mergeCell ref="I10:K10"/>
    <mergeCell ref="N1:O1"/>
    <mergeCell ref="N2:O2"/>
    <mergeCell ref="E5:O5"/>
    <mergeCell ref="E6:O6"/>
    <mergeCell ref="E7:M7"/>
    <mergeCell ref="I8:K8"/>
  </mergeCells>
  <printOptions/>
  <pageMargins left="0.7086614173228347" right="0.35433070866141736" top="0.7874015748031497" bottom="0.7874015748031497" header="0.3937007874015748" footer="0.5118110236220472"/>
  <pageSetup firstPageNumber="7" useFirstPageNumber="1" fitToHeight="1" fitToWidth="1" horizontalDpi="1200" verticalDpi="1200" orientation="landscape" paperSize="9" scale="67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8"/>
  <sheetViews>
    <sheetView zoomScale="120" zoomScaleNormal="120" zoomScaleSheetLayoutView="120" zoomScalePageLayoutView="0" workbookViewId="0" topLeftCell="A82">
      <selection activeCell="H11" sqref="H11"/>
    </sheetView>
  </sheetViews>
  <sheetFormatPr defaultColWidth="9.140625" defaultRowHeight="21.75" customHeight="1"/>
  <cols>
    <col min="1" max="2" width="2.7109375" style="4" customWidth="1"/>
    <col min="3" max="4" width="4.7109375" style="17" customWidth="1"/>
    <col min="5" max="5" width="38.57421875" style="17" customWidth="1"/>
    <col min="6" max="6" width="1.28515625" style="4" customWidth="1"/>
    <col min="7" max="7" width="15.7109375" style="75" customWidth="1"/>
    <col min="8" max="8" width="1.28515625" style="4" customWidth="1"/>
    <col min="9" max="9" width="15.7109375" style="4" customWidth="1"/>
    <col min="10" max="10" width="1.28515625" style="4" customWidth="1"/>
    <col min="11" max="11" width="15.7109375" style="11" customWidth="1"/>
    <col min="12" max="12" width="1.28515625" style="4" customWidth="1"/>
    <col min="13" max="13" width="15.7109375" style="4" customWidth="1"/>
    <col min="14" max="14" width="0.85546875" style="4" customWidth="1"/>
    <col min="15" max="15" width="11.28125" style="4" bestFit="1" customWidth="1"/>
    <col min="16" max="16" width="9.8515625" style="4" bestFit="1" customWidth="1"/>
    <col min="17" max="17" width="11.28125" style="4" bestFit="1" customWidth="1"/>
    <col min="18" max="18" width="12.421875" style="4" customWidth="1"/>
    <col min="19" max="16384" width="9.140625" style="4" customWidth="1"/>
  </cols>
  <sheetData>
    <row r="1" spans="1:16" s="51" customFormat="1" ht="21" customHeight="1">
      <c r="A1" s="50" t="s">
        <v>0</v>
      </c>
      <c r="B1" s="50"/>
      <c r="C1" s="50"/>
      <c r="D1" s="50"/>
      <c r="E1" s="50"/>
      <c r="F1" s="50"/>
      <c r="G1" s="50"/>
      <c r="H1" s="50"/>
      <c r="L1" s="117"/>
      <c r="M1" s="74"/>
      <c r="N1" s="71"/>
      <c r="O1" s="71"/>
      <c r="P1" s="71"/>
    </row>
    <row r="2" spans="1:14" s="51" customFormat="1" ht="21" customHeight="1">
      <c r="A2" s="50" t="s">
        <v>29</v>
      </c>
      <c r="B2" s="50"/>
      <c r="C2" s="50"/>
      <c r="D2" s="50"/>
      <c r="E2" s="50"/>
      <c r="F2" s="50"/>
      <c r="G2" s="50"/>
      <c r="H2" s="50"/>
      <c r="L2" s="117"/>
      <c r="M2" s="74"/>
      <c r="N2" s="74"/>
    </row>
    <row r="3" spans="1:13" s="51" customFormat="1" ht="21.75" customHeight="1">
      <c r="A3" s="118" t="s">
        <v>156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7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3:13" ht="21" customHeight="1">
      <c r="C5" s="119"/>
      <c r="D5" s="119"/>
      <c r="E5" s="119"/>
      <c r="G5" s="163" t="s">
        <v>124</v>
      </c>
      <c r="H5" s="163"/>
      <c r="I5" s="163"/>
      <c r="J5" s="163"/>
      <c r="K5" s="163"/>
      <c r="L5" s="163"/>
      <c r="M5" s="163"/>
    </row>
    <row r="6" spans="3:13" ht="21" customHeight="1">
      <c r="C6" s="119"/>
      <c r="D6" s="119"/>
      <c r="E6" s="119"/>
      <c r="G6" s="168" t="s">
        <v>1</v>
      </c>
      <c r="H6" s="168"/>
      <c r="I6" s="168"/>
      <c r="J6" s="120"/>
      <c r="K6" s="168" t="s">
        <v>82</v>
      </c>
      <c r="L6" s="168"/>
      <c r="M6" s="168"/>
    </row>
    <row r="7" spans="3:13" ht="21" customHeight="1">
      <c r="C7" s="119"/>
      <c r="D7" s="119"/>
      <c r="E7" s="119"/>
      <c r="G7" s="125">
        <v>2557</v>
      </c>
      <c r="H7" s="2"/>
      <c r="I7" s="125">
        <v>2556</v>
      </c>
      <c r="J7" s="120"/>
      <c r="K7" s="125">
        <v>2557</v>
      </c>
      <c r="L7" s="2"/>
      <c r="M7" s="125">
        <v>2556</v>
      </c>
    </row>
    <row r="8" spans="1:13" ht="21" customHeight="1">
      <c r="A8" s="121" t="s">
        <v>30</v>
      </c>
      <c r="C8" s="119"/>
      <c r="D8" s="119"/>
      <c r="E8" s="119"/>
      <c r="G8" s="78"/>
      <c r="I8" s="78"/>
      <c r="J8" s="120"/>
      <c r="K8" s="2"/>
      <c r="L8" s="2"/>
      <c r="M8" s="2"/>
    </row>
    <row r="9" spans="1:13" ht="21" customHeight="1">
      <c r="A9" s="18" t="s">
        <v>104</v>
      </c>
      <c r="F9" s="120"/>
      <c r="G9" s="14">
        <f>งบกำไรขาดทุนเบ็ดเสร็จ!G26</f>
        <v>3061660</v>
      </c>
      <c r="H9" s="14"/>
      <c r="I9" s="14">
        <f>+งบกำไรขาดทุนเบ็ดเสร็จ!I26</f>
        <v>23629623</v>
      </c>
      <c r="J9" s="14"/>
      <c r="K9" s="14">
        <f>+งบกำไรขาดทุนเบ็ดเสร็จ!K26</f>
        <v>2946063</v>
      </c>
      <c r="L9" s="14"/>
      <c r="M9" s="14">
        <f>+งบกำไรขาดทุนเบ็ดเสร็จ!M26</f>
        <v>21982163</v>
      </c>
    </row>
    <row r="10" spans="1:13" ht="21" customHeight="1">
      <c r="A10" s="79" t="s">
        <v>48</v>
      </c>
      <c r="F10" s="120"/>
      <c r="G10" s="14"/>
      <c r="H10" s="14"/>
      <c r="I10" s="14"/>
      <c r="J10" s="14"/>
      <c r="K10" s="14"/>
      <c r="L10" s="11"/>
      <c r="M10" s="14"/>
    </row>
    <row r="11" spans="1:13" ht="21" customHeight="1">
      <c r="A11" s="27" t="s">
        <v>31</v>
      </c>
      <c r="F11" s="120"/>
      <c r="G11" s="14">
        <v>27593171</v>
      </c>
      <c r="H11" s="14"/>
      <c r="I11" s="14">
        <v>24382784</v>
      </c>
      <c r="J11" s="14"/>
      <c r="K11" s="14">
        <v>27209640</v>
      </c>
      <c r="L11" s="11"/>
      <c r="M11" s="14">
        <v>23900811</v>
      </c>
    </row>
    <row r="12" spans="1:13" ht="21" customHeight="1">
      <c r="A12" s="27" t="s">
        <v>171</v>
      </c>
      <c r="F12" s="120"/>
      <c r="G12" s="14">
        <v>4485440</v>
      </c>
      <c r="H12" s="14"/>
      <c r="I12" s="13" t="s">
        <v>44</v>
      </c>
      <c r="J12" s="14"/>
      <c r="K12" s="13" t="s">
        <v>44</v>
      </c>
      <c r="L12" s="11"/>
      <c r="M12" s="13" t="s">
        <v>44</v>
      </c>
    </row>
    <row r="13" spans="1:13" ht="21" customHeight="1">
      <c r="A13" s="27" t="s">
        <v>98</v>
      </c>
      <c r="F13" s="120"/>
      <c r="G13" s="13">
        <v>424122</v>
      </c>
      <c r="H13" s="14"/>
      <c r="I13" s="13">
        <v>5023</v>
      </c>
      <c r="J13" s="14"/>
      <c r="K13" s="13">
        <v>424122</v>
      </c>
      <c r="L13" s="11"/>
      <c r="M13" s="13">
        <v>5023</v>
      </c>
    </row>
    <row r="14" spans="1:13" ht="21" customHeight="1">
      <c r="A14" s="27" t="s">
        <v>115</v>
      </c>
      <c r="F14" s="120"/>
      <c r="G14" s="35">
        <v>-638747</v>
      </c>
      <c r="H14" s="14"/>
      <c r="I14" s="35" t="s">
        <v>44</v>
      </c>
      <c r="J14" s="14"/>
      <c r="K14" s="35">
        <v>-638747</v>
      </c>
      <c r="L14" s="11"/>
      <c r="M14" s="35" t="s">
        <v>44</v>
      </c>
    </row>
    <row r="15" spans="1:13" ht="21" customHeight="1">
      <c r="A15" s="27" t="s">
        <v>172</v>
      </c>
      <c r="F15" s="120"/>
      <c r="G15" s="35">
        <v>282475</v>
      </c>
      <c r="H15" s="14"/>
      <c r="I15" s="35" t="s">
        <v>44</v>
      </c>
      <c r="J15" s="14"/>
      <c r="K15" s="35" t="s">
        <v>44</v>
      </c>
      <c r="L15" s="11"/>
      <c r="M15" s="35" t="s">
        <v>44</v>
      </c>
    </row>
    <row r="16" spans="1:13" ht="21" customHeight="1">
      <c r="A16" s="27" t="s">
        <v>148</v>
      </c>
      <c r="F16" s="120"/>
      <c r="G16" s="35" t="s">
        <v>44</v>
      </c>
      <c r="H16" s="14"/>
      <c r="I16" s="35" t="s">
        <v>44</v>
      </c>
      <c r="J16" s="14"/>
      <c r="K16" s="35">
        <v>4125118</v>
      </c>
      <c r="L16" s="11"/>
      <c r="M16" s="35" t="s">
        <v>44</v>
      </c>
    </row>
    <row r="17" spans="1:13" ht="21" customHeight="1">
      <c r="A17" s="27" t="s">
        <v>146</v>
      </c>
      <c r="F17" s="120"/>
      <c r="G17" s="35">
        <v>20082564</v>
      </c>
      <c r="H17" s="14"/>
      <c r="I17" s="35" t="s">
        <v>44</v>
      </c>
      <c r="J17" s="14"/>
      <c r="K17" s="35">
        <v>20082564</v>
      </c>
      <c r="L17" s="11"/>
      <c r="M17" s="35" t="s">
        <v>44</v>
      </c>
    </row>
    <row r="18" spans="1:13" ht="21" customHeight="1">
      <c r="A18" s="27" t="s">
        <v>122</v>
      </c>
      <c r="F18" s="120"/>
      <c r="G18" s="13">
        <v>5538700</v>
      </c>
      <c r="H18" s="14"/>
      <c r="I18" s="13">
        <v>20000000</v>
      </c>
      <c r="J18" s="14"/>
      <c r="K18" s="13">
        <v>5538700</v>
      </c>
      <c r="L18" s="11"/>
      <c r="M18" s="13">
        <v>20000000</v>
      </c>
    </row>
    <row r="19" spans="1:13" ht="21" customHeight="1">
      <c r="A19" s="27" t="s">
        <v>125</v>
      </c>
      <c r="F19" s="120"/>
      <c r="G19" s="13">
        <v>-145868</v>
      </c>
      <c r="H19" s="14"/>
      <c r="I19" s="13">
        <v>912510</v>
      </c>
      <c r="J19" s="14"/>
      <c r="K19" s="13">
        <v>-145868</v>
      </c>
      <c r="L19" s="11"/>
      <c r="M19" s="13">
        <v>912510</v>
      </c>
    </row>
    <row r="20" spans="1:13" ht="21" customHeight="1">
      <c r="A20" s="27" t="s">
        <v>126</v>
      </c>
      <c r="F20" s="120"/>
      <c r="G20" s="13" t="s">
        <v>44</v>
      </c>
      <c r="H20" s="14"/>
      <c r="I20" s="13">
        <f>294035+10230776</f>
        <v>10524811</v>
      </c>
      <c r="J20" s="14"/>
      <c r="K20" s="13" t="s">
        <v>44</v>
      </c>
      <c r="L20" s="11"/>
      <c r="M20" s="13">
        <v>10230776</v>
      </c>
    </row>
    <row r="21" spans="1:13" ht="21" customHeight="1">
      <c r="A21" s="30" t="s">
        <v>76</v>
      </c>
      <c r="F21" s="120"/>
      <c r="G21" s="13">
        <v>1402</v>
      </c>
      <c r="H21" s="14"/>
      <c r="I21" s="13">
        <v>34450</v>
      </c>
      <c r="J21" s="14"/>
      <c r="K21" s="13">
        <v>1259</v>
      </c>
      <c r="L21" s="11"/>
      <c r="M21" s="13">
        <v>1211</v>
      </c>
    </row>
    <row r="22" spans="1:13" ht="21" customHeight="1">
      <c r="A22" s="27" t="s">
        <v>36</v>
      </c>
      <c r="F22" s="120"/>
      <c r="G22" s="14">
        <v>-1131570</v>
      </c>
      <c r="H22" s="14"/>
      <c r="I22" s="14">
        <v>-1038676</v>
      </c>
      <c r="J22" s="14"/>
      <c r="K22" s="14">
        <v>-827613</v>
      </c>
      <c r="L22" s="11"/>
      <c r="M22" s="14">
        <v>-936617</v>
      </c>
    </row>
    <row r="23" spans="1:13" ht="21" customHeight="1">
      <c r="A23" s="27" t="s">
        <v>40</v>
      </c>
      <c r="F23" s="120"/>
      <c r="G23" s="13">
        <v>-23964</v>
      </c>
      <c r="H23" s="14"/>
      <c r="I23" s="13">
        <v>-114036</v>
      </c>
      <c r="J23" s="14"/>
      <c r="K23" s="13">
        <v>-23964</v>
      </c>
      <c r="L23" s="11"/>
      <c r="M23" s="13">
        <v>-114036</v>
      </c>
    </row>
    <row r="24" spans="1:13" ht="21" customHeight="1">
      <c r="A24" s="27" t="s">
        <v>179</v>
      </c>
      <c r="F24" s="120"/>
      <c r="G24" s="13">
        <v>7743814</v>
      </c>
      <c r="H24" s="14"/>
      <c r="I24" s="13">
        <v>20637</v>
      </c>
      <c r="J24" s="14"/>
      <c r="K24" s="13">
        <v>4788974</v>
      </c>
      <c r="L24" s="11"/>
      <c r="M24" s="13">
        <v>311403</v>
      </c>
    </row>
    <row r="25" spans="1:13" ht="21" customHeight="1">
      <c r="A25" s="18" t="s">
        <v>92</v>
      </c>
      <c r="F25" s="120"/>
      <c r="G25" s="122"/>
      <c r="H25" s="14"/>
      <c r="I25" s="122"/>
      <c r="J25" s="14"/>
      <c r="K25" s="122"/>
      <c r="L25" s="11"/>
      <c r="M25" s="122"/>
    </row>
    <row r="26" spans="1:13" ht="21" customHeight="1">
      <c r="A26" s="18" t="s">
        <v>90</v>
      </c>
      <c r="F26" s="120"/>
      <c r="G26" s="13">
        <f>SUM(G9:G24)</f>
        <v>67273199</v>
      </c>
      <c r="H26" s="13"/>
      <c r="I26" s="13">
        <f>SUM(I9:I24)</f>
        <v>78357126</v>
      </c>
      <c r="J26" s="13"/>
      <c r="K26" s="13">
        <f>SUM(K9:K24)</f>
        <v>63480248</v>
      </c>
      <c r="L26" s="13"/>
      <c r="M26" s="13">
        <f>SUM(M9:M24)</f>
        <v>76293244</v>
      </c>
    </row>
    <row r="27" spans="1:13" ht="21" customHeight="1">
      <c r="A27" s="121" t="s">
        <v>32</v>
      </c>
      <c r="F27" s="120"/>
      <c r="G27" s="14"/>
      <c r="H27" s="14"/>
      <c r="I27" s="14"/>
      <c r="J27" s="14"/>
      <c r="K27" s="13"/>
      <c r="L27" s="11"/>
      <c r="M27" s="11"/>
    </row>
    <row r="28" spans="1:13" ht="21" customHeight="1">
      <c r="A28" s="27" t="s">
        <v>79</v>
      </c>
      <c r="F28" s="120"/>
      <c r="G28" s="14">
        <v>1891061</v>
      </c>
      <c r="H28" s="14"/>
      <c r="I28" s="14">
        <v>-5748991</v>
      </c>
      <c r="J28" s="14"/>
      <c r="K28" s="14">
        <v>2808814</v>
      </c>
      <c r="L28" s="11"/>
      <c r="M28" s="14">
        <v>-4397787</v>
      </c>
    </row>
    <row r="29" spans="1:13" ht="21" customHeight="1">
      <c r="A29" s="27" t="s">
        <v>25</v>
      </c>
      <c r="F29" s="120"/>
      <c r="G29" s="14">
        <v>-35336151</v>
      </c>
      <c r="H29" s="14"/>
      <c r="I29" s="14">
        <v>119695632</v>
      </c>
      <c r="J29" s="14"/>
      <c r="K29" s="14">
        <v>98272544</v>
      </c>
      <c r="L29" s="11"/>
      <c r="M29" s="14">
        <v>85302540</v>
      </c>
    </row>
    <row r="30" spans="1:13" ht="21" customHeight="1">
      <c r="A30" s="27" t="s">
        <v>8</v>
      </c>
      <c r="F30" s="120"/>
      <c r="G30" s="14">
        <v>-127967</v>
      </c>
      <c r="H30" s="14"/>
      <c r="I30" s="14">
        <v>-32831</v>
      </c>
      <c r="J30" s="14"/>
      <c r="K30" s="14">
        <v>-127967</v>
      </c>
      <c r="L30" s="11"/>
      <c r="M30" s="14">
        <v>-32831</v>
      </c>
    </row>
    <row r="31" spans="1:13" ht="21" customHeight="1">
      <c r="A31" s="27" t="s">
        <v>164</v>
      </c>
      <c r="F31" s="120"/>
      <c r="G31" s="14">
        <v>119235</v>
      </c>
      <c r="H31" s="14"/>
      <c r="I31" s="35" t="s">
        <v>44</v>
      </c>
      <c r="J31" s="14"/>
      <c r="K31" s="14">
        <v>119235</v>
      </c>
      <c r="L31" s="11"/>
      <c r="M31" s="35" t="s">
        <v>44</v>
      </c>
    </row>
    <row r="32" spans="1:13" ht="21" customHeight="1">
      <c r="A32" s="27" t="s">
        <v>116</v>
      </c>
      <c r="F32" s="120"/>
      <c r="G32" s="35" t="s">
        <v>44</v>
      </c>
      <c r="H32" s="14"/>
      <c r="I32" s="35" t="s">
        <v>44</v>
      </c>
      <c r="J32" s="14"/>
      <c r="K32" s="13" t="s">
        <v>44</v>
      </c>
      <c r="L32" s="11"/>
      <c r="M32" s="14">
        <v>-27225</v>
      </c>
    </row>
    <row r="33" spans="1:13" ht="21" customHeight="1">
      <c r="A33" s="27" t="s">
        <v>11</v>
      </c>
      <c r="F33" s="120"/>
      <c r="G33" s="14">
        <v>-1390863</v>
      </c>
      <c r="H33" s="14"/>
      <c r="I33" s="14">
        <v>127195</v>
      </c>
      <c r="J33" s="14"/>
      <c r="K33" s="35">
        <v>-312224</v>
      </c>
      <c r="L33" s="11"/>
      <c r="M33" s="35" t="s">
        <v>44</v>
      </c>
    </row>
    <row r="34" spans="1:13" ht="21" customHeight="1">
      <c r="A34" s="121" t="s">
        <v>33</v>
      </c>
      <c r="F34" s="120"/>
      <c r="G34" s="14"/>
      <c r="H34" s="14"/>
      <c r="I34" s="14"/>
      <c r="J34" s="14"/>
      <c r="K34" s="14"/>
      <c r="L34" s="11"/>
      <c r="M34" s="14"/>
    </row>
    <row r="35" spans="1:13" ht="21" customHeight="1">
      <c r="A35" s="36" t="s">
        <v>102</v>
      </c>
      <c r="B35" s="123"/>
      <c r="E35" s="4"/>
      <c r="F35" s="120"/>
      <c r="G35" s="14">
        <v>17458764</v>
      </c>
      <c r="H35" s="14"/>
      <c r="I35" s="14">
        <v>-6181184</v>
      </c>
      <c r="J35" s="14"/>
      <c r="K35" s="14">
        <v>9352897</v>
      </c>
      <c r="L35" s="11"/>
      <c r="M35" s="14">
        <v>-6924732</v>
      </c>
    </row>
    <row r="36" spans="1:13" ht="21" customHeight="1">
      <c r="A36" s="36" t="s">
        <v>76</v>
      </c>
      <c r="B36" s="123"/>
      <c r="E36" s="4"/>
      <c r="F36" s="120"/>
      <c r="G36" s="14">
        <v>-620000</v>
      </c>
      <c r="H36" s="14"/>
      <c r="I36" s="13" t="s">
        <v>44</v>
      </c>
      <c r="J36" s="14"/>
      <c r="K36" s="13" t="s">
        <v>44</v>
      </c>
      <c r="L36" s="11"/>
      <c r="M36" s="13" t="s">
        <v>44</v>
      </c>
    </row>
    <row r="37" spans="1:13" ht="21" customHeight="1">
      <c r="A37" s="36" t="s">
        <v>117</v>
      </c>
      <c r="B37" s="123"/>
      <c r="E37" s="4"/>
      <c r="F37" s="120"/>
      <c r="G37" s="101">
        <v>-2382100</v>
      </c>
      <c r="H37" s="14"/>
      <c r="I37" s="101" t="s">
        <v>44</v>
      </c>
      <c r="J37" s="14"/>
      <c r="K37" s="101">
        <v>-2382100</v>
      </c>
      <c r="L37" s="11"/>
      <c r="M37" s="101" t="s">
        <v>44</v>
      </c>
    </row>
    <row r="38" spans="1:13" ht="21" customHeight="1">
      <c r="A38" s="121" t="s">
        <v>68</v>
      </c>
      <c r="B38" s="123"/>
      <c r="E38" s="4"/>
      <c r="F38" s="120"/>
      <c r="G38" s="14">
        <f>SUM(G26:G37)</f>
        <v>46885178</v>
      </c>
      <c r="H38" s="14"/>
      <c r="I38" s="14">
        <f>SUM(I26:I37)</f>
        <v>186216947</v>
      </c>
      <c r="J38" s="14"/>
      <c r="K38" s="14">
        <f>SUM(K26:K37)</f>
        <v>171211447</v>
      </c>
      <c r="L38" s="11"/>
      <c r="M38" s="14">
        <f>SUM(M26:M37)</f>
        <v>150213209</v>
      </c>
    </row>
    <row r="39" spans="1:13" s="51" customFormat="1" ht="21" customHeight="1">
      <c r="A39" s="30" t="s">
        <v>37</v>
      </c>
      <c r="B39" s="4"/>
      <c r="C39" s="17"/>
      <c r="D39" s="17"/>
      <c r="E39" s="17"/>
      <c r="F39" s="120"/>
      <c r="G39" s="14">
        <v>-6152925</v>
      </c>
      <c r="H39" s="14"/>
      <c r="I39" s="14">
        <v>-6400</v>
      </c>
      <c r="J39" s="14"/>
      <c r="K39" s="13">
        <v>-3580693</v>
      </c>
      <c r="L39" s="11"/>
      <c r="M39" s="13">
        <v>-541360</v>
      </c>
    </row>
    <row r="40" spans="1:13" s="51" customFormat="1" ht="21" customHeight="1">
      <c r="A40" s="27" t="s">
        <v>91</v>
      </c>
      <c r="B40" s="4"/>
      <c r="C40" s="17"/>
      <c r="D40" s="17"/>
      <c r="E40" s="17"/>
      <c r="F40" s="120"/>
      <c r="G40" s="14">
        <v>-9398561</v>
      </c>
      <c r="H40" s="14"/>
      <c r="I40" s="14">
        <v>-11938040</v>
      </c>
      <c r="J40" s="14"/>
      <c r="K40" s="11">
        <v>-9280815</v>
      </c>
      <c r="L40" s="11"/>
      <c r="M40" s="11">
        <v>-11483947</v>
      </c>
    </row>
    <row r="41" spans="1:13" s="51" customFormat="1" ht="21" customHeight="1">
      <c r="A41" s="27" t="s">
        <v>130</v>
      </c>
      <c r="B41" s="4"/>
      <c r="C41" s="17"/>
      <c r="D41" s="17"/>
      <c r="E41" s="17"/>
      <c r="F41" s="120"/>
      <c r="G41" s="13" t="s">
        <v>44</v>
      </c>
      <c r="H41" s="14"/>
      <c r="I41" s="14">
        <v>40329647</v>
      </c>
      <c r="J41" s="14"/>
      <c r="K41" s="13" t="s">
        <v>44</v>
      </c>
      <c r="L41" s="11"/>
      <c r="M41" s="14">
        <v>40329647</v>
      </c>
    </row>
    <row r="42" spans="1:13" ht="21" customHeight="1">
      <c r="A42" s="121" t="s">
        <v>67</v>
      </c>
      <c r="D42" s="124"/>
      <c r="E42" s="124"/>
      <c r="F42" s="120"/>
      <c r="G42" s="73">
        <f>SUM(G38:G41)</f>
        <v>31333692</v>
      </c>
      <c r="H42" s="11"/>
      <c r="I42" s="73">
        <f>SUM(I38:J41)</f>
        <v>214602154</v>
      </c>
      <c r="J42" s="11"/>
      <c r="K42" s="73">
        <f>SUM(K38:K41)</f>
        <v>158349939</v>
      </c>
      <c r="L42" s="11"/>
      <c r="M42" s="73">
        <f>SUM(M38:M41)</f>
        <v>178517549</v>
      </c>
    </row>
    <row r="43" spans="1:13" ht="22.5" customHeight="1">
      <c r="A43" s="50" t="s">
        <v>0</v>
      </c>
      <c r="B43" s="50"/>
      <c r="C43" s="50"/>
      <c r="D43" s="50"/>
      <c r="E43" s="50"/>
      <c r="F43" s="50"/>
      <c r="G43" s="50"/>
      <c r="H43" s="50"/>
      <c r="I43" s="51"/>
      <c r="J43" s="51"/>
      <c r="K43" s="51"/>
      <c r="L43" s="117"/>
      <c r="M43" s="74"/>
    </row>
    <row r="44" spans="1:13" ht="22.5" customHeight="1">
      <c r="A44" s="50" t="s">
        <v>52</v>
      </c>
      <c r="B44" s="50"/>
      <c r="C44" s="50"/>
      <c r="D44" s="50"/>
      <c r="E44" s="50"/>
      <c r="F44" s="50"/>
      <c r="G44" s="50"/>
      <c r="H44" s="50"/>
      <c r="I44" s="51"/>
      <c r="J44" s="51"/>
      <c r="K44" s="51"/>
      <c r="L44" s="117"/>
      <c r="M44" s="74"/>
    </row>
    <row r="45" spans="1:13" ht="22.5" customHeight="1">
      <c r="A45" s="118" t="s">
        <v>156</v>
      </c>
      <c r="B45" s="50"/>
      <c r="C45" s="50"/>
      <c r="D45" s="50"/>
      <c r="E45" s="50"/>
      <c r="F45" s="50"/>
      <c r="G45" s="50"/>
      <c r="H45" s="50"/>
      <c r="I45" s="51"/>
      <c r="J45" s="51"/>
      <c r="K45" s="51"/>
      <c r="L45" s="51"/>
      <c r="M45" s="74"/>
    </row>
    <row r="46" spans="1:13" ht="7.5" customHeight="1">
      <c r="A46" s="118"/>
      <c r="B46" s="50"/>
      <c r="C46" s="50"/>
      <c r="D46" s="50"/>
      <c r="E46" s="50"/>
      <c r="F46" s="50"/>
      <c r="G46" s="50"/>
      <c r="H46" s="50"/>
      <c r="I46" s="51"/>
      <c r="J46" s="51"/>
      <c r="K46" s="51"/>
      <c r="L46" s="51"/>
      <c r="M46" s="74"/>
    </row>
    <row r="47" spans="3:13" ht="21" customHeight="1">
      <c r="C47" s="119"/>
      <c r="D47" s="119"/>
      <c r="E47" s="119"/>
      <c r="G47" s="163" t="s">
        <v>124</v>
      </c>
      <c r="H47" s="163"/>
      <c r="I47" s="163"/>
      <c r="J47" s="163"/>
      <c r="K47" s="163"/>
      <c r="L47" s="163"/>
      <c r="M47" s="163"/>
    </row>
    <row r="48" spans="3:13" ht="21" customHeight="1">
      <c r="C48" s="119"/>
      <c r="D48" s="119"/>
      <c r="E48" s="119"/>
      <c r="G48" s="168" t="s">
        <v>1</v>
      </c>
      <c r="H48" s="168"/>
      <c r="I48" s="168"/>
      <c r="J48" s="120"/>
      <c r="K48" s="168" t="s">
        <v>82</v>
      </c>
      <c r="L48" s="168"/>
      <c r="M48" s="168"/>
    </row>
    <row r="49" spans="3:13" ht="21" customHeight="1">
      <c r="C49" s="119"/>
      <c r="D49" s="119"/>
      <c r="E49" s="119"/>
      <c r="G49" s="125">
        <v>2557</v>
      </c>
      <c r="H49" s="2"/>
      <c r="I49" s="125">
        <v>2556</v>
      </c>
      <c r="J49" s="120"/>
      <c r="K49" s="125">
        <v>2557</v>
      </c>
      <c r="L49" s="2"/>
      <c r="M49" s="125">
        <v>2556</v>
      </c>
    </row>
    <row r="50" spans="1:13" ht="21" customHeight="1">
      <c r="A50" s="121" t="s">
        <v>34</v>
      </c>
      <c r="D50" s="124"/>
      <c r="E50" s="124"/>
      <c r="F50" s="120"/>
      <c r="H50" s="120"/>
      <c r="I50" s="75"/>
      <c r="J50" s="10"/>
      <c r="K50" s="10"/>
      <c r="L50" s="85"/>
      <c r="M50" s="10"/>
    </row>
    <row r="51" spans="1:13" ht="21" customHeight="1">
      <c r="A51" s="27" t="s">
        <v>103</v>
      </c>
      <c r="D51" s="124"/>
      <c r="E51" s="124"/>
      <c r="F51" s="120"/>
      <c r="G51" s="13" t="s">
        <v>44</v>
      </c>
      <c r="H51" s="120"/>
      <c r="I51" s="13">
        <v>149002</v>
      </c>
      <c r="J51" s="10"/>
      <c r="K51" s="42" t="s">
        <v>44</v>
      </c>
      <c r="L51" s="85"/>
      <c r="M51" s="10">
        <v>149002</v>
      </c>
    </row>
    <row r="52" spans="1:13" ht="21" customHeight="1">
      <c r="A52" s="27" t="s">
        <v>118</v>
      </c>
      <c r="G52" s="35">
        <v>794392</v>
      </c>
      <c r="H52" s="11"/>
      <c r="I52" s="35" t="s">
        <v>44</v>
      </c>
      <c r="J52" s="14"/>
      <c r="K52" s="35">
        <v>794392</v>
      </c>
      <c r="L52" s="14"/>
      <c r="M52" s="35" t="s">
        <v>44</v>
      </c>
    </row>
    <row r="53" spans="1:13" ht="21" customHeight="1">
      <c r="A53" s="27" t="s">
        <v>180</v>
      </c>
      <c r="G53" s="14">
        <v>-143448837</v>
      </c>
      <c r="I53" s="14">
        <v>-101346070</v>
      </c>
      <c r="J53" s="14"/>
      <c r="K53" s="13">
        <v>-143448837</v>
      </c>
      <c r="L53" s="14"/>
      <c r="M53" s="13">
        <v>-96480920</v>
      </c>
    </row>
    <row r="54" spans="1:13" ht="21" customHeight="1">
      <c r="A54" s="27" t="s">
        <v>127</v>
      </c>
      <c r="G54" s="14">
        <v>-13258408</v>
      </c>
      <c r="H54" s="11"/>
      <c r="I54" s="14">
        <v>-20667468</v>
      </c>
      <c r="J54" s="14"/>
      <c r="K54" s="14">
        <v>-11831783</v>
      </c>
      <c r="L54" s="14"/>
      <c r="M54" s="14">
        <v>-20667468</v>
      </c>
    </row>
    <row r="55" spans="1:13" ht="21" customHeight="1">
      <c r="A55" s="27" t="s">
        <v>166</v>
      </c>
      <c r="G55" s="14">
        <v>-6468000</v>
      </c>
      <c r="H55" s="11"/>
      <c r="I55" s="14">
        <v>-6160000</v>
      </c>
      <c r="J55" s="14"/>
      <c r="K55" s="13">
        <v>-6468000</v>
      </c>
      <c r="L55" s="14"/>
      <c r="M55" s="13">
        <v>-6160000</v>
      </c>
    </row>
    <row r="56" spans="1:13" ht="21" customHeight="1">
      <c r="A56" s="27" t="s">
        <v>167</v>
      </c>
      <c r="G56" s="14">
        <v>45590200</v>
      </c>
      <c r="H56" s="11"/>
      <c r="I56" s="13" t="s">
        <v>44</v>
      </c>
      <c r="J56" s="14"/>
      <c r="K56" s="13">
        <v>45590200</v>
      </c>
      <c r="L56" s="14"/>
      <c r="M56" s="13" t="s">
        <v>44</v>
      </c>
    </row>
    <row r="57" spans="1:13" ht="21" customHeight="1">
      <c r="A57" s="27" t="s">
        <v>165</v>
      </c>
      <c r="G57" s="13" t="s">
        <v>44</v>
      </c>
      <c r="H57" s="11"/>
      <c r="I57" s="35" t="s">
        <v>44</v>
      </c>
      <c r="J57" s="14"/>
      <c r="K57" s="13">
        <v>-60000000</v>
      </c>
      <c r="L57" s="14"/>
      <c r="M57" s="35" t="s">
        <v>44</v>
      </c>
    </row>
    <row r="58" spans="1:13" ht="21" customHeight="1">
      <c r="A58" s="27" t="s">
        <v>128</v>
      </c>
      <c r="G58" s="35" t="s">
        <v>44</v>
      </c>
      <c r="H58" s="11"/>
      <c r="I58" s="14">
        <v>19500000</v>
      </c>
      <c r="J58" s="14"/>
      <c r="K58" s="35" t="s">
        <v>44</v>
      </c>
      <c r="L58" s="14"/>
      <c r="M58" s="35" t="s">
        <v>44</v>
      </c>
    </row>
    <row r="59" spans="1:15" ht="21" customHeight="1">
      <c r="A59" s="4" t="s">
        <v>97</v>
      </c>
      <c r="G59" s="13" t="s">
        <v>44</v>
      </c>
      <c r="I59" s="148" t="s">
        <v>44</v>
      </c>
      <c r="K59" s="13" t="s">
        <v>44</v>
      </c>
      <c r="M59" s="13">
        <v>30000000</v>
      </c>
      <c r="O59" s="76"/>
    </row>
    <row r="60" spans="1:15" ht="21" customHeight="1">
      <c r="A60" s="4" t="s">
        <v>131</v>
      </c>
      <c r="C60" s="4"/>
      <c r="D60" s="4"/>
      <c r="E60" s="4"/>
      <c r="G60" s="35">
        <v>-51659415</v>
      </c>
      <c r="I60" s="14">
        <v>-4155001</v>
      </c>
      <c r="K60" s="35" t="s">
        <v>44</v>
      </c>
      <c r="M60" s="35" t="s">
        <v>44</v>
      </c>
      <c r="O60" s="76"/>
    </row>
    <row r="61" spans="1:13" ht="21" customHeight="1">
      <c r="A61" s="27" t="s">
        <v>99</v>
      </c>
      <c r="D61" s="124"/>
      <c r="E61" s="124"/>
      <c r="F61" s="120"/>
      <c r="G61" s="13">
        <v>1085289</v>
      </c>
      <c r="H61" s="120"/>
      <c r="I61" s="13">
        <v>8735883</v>
      </c>
      <c r="J61" s="10"/>
      <c r="K61" s="10">
        <v>898924</v>
      </c>
      <c r="L61" s="85"/>
      <c r="M61" s="10">
        <v>870181</v>
      </c>
    </row>
    <row r="62" spans="1:13" ht="21" customHeight="1">
      <c r="A62" s="27" t="s">
        <v>39</v>
      </c>
      <c r="G62" s="13">
        <v>23964</v>
      </c>
      <c r="H62" s="11"/>
      <c r="I62" s="13">
        <v>114036</v>
      </c>
      <c r="J62" s="14"/>
      <c r="K62" s="13">
        <v>23964</v>
      </c>
      <c r="L62" s="14"/>
      <c r="M62" s="13">
        <v>114036</v>
      </c>
    </row>
    <row r="63" spans="1:13" ht="21" customHeight="1">
      <c r="A63" s="121" t="s">
        <v>132</v>
      </c>
      <c r="D63" s="124"/>
      <c r="E63" s="124"/>
      <c r="G63" s="73">
        <f>SUM(G51:G62)</f>
        <v>-167340815</v>
      </c>
      <c r="H63" s="11"/>
      <c r="I63" s="73">
        <f>SUM(I51:I62)</f>
        <v>-103829618</v>
      </c>
      <c r="J63" s="14"/>
      <c r="K63" s="73">
        <f>SUM(K51:K62)</f>
        <v>-174441140</v>
      </c>
      <c r="L63" s="14"/>
      <c r="M63" s="73">
        <f>SUM(M51:M62)</f>
        <v>-92175169</v>
      </c>
    </row>
    <row r="64" spans="1:13" ht="7.5" customHeight="1">
      <c r="A64" s="27"/>
      <c r="G64" s="11"/>
      <c r="H64" s="11"/>
      <c r="I64" s="11"/>
      <c r="J64" s="14"/>
      <c r="L64" s="14"/>
      <c r="M64" s="11"/>
    </row>
    <row r="65" spans="1:13" ht="21" customHeight="1">
      <c r="A65" s="121" t="s">
        <v>35</v>
      </c>
      <c r="D65" s="124"/>
      <c r="E65" s="124"/>
      <c r="G65" s="11"/>
      <c r="H65" s="11"/>
      <c r="I65" s="11"/>
      <c r="J65" s="14"/>
      <c r="K65" s="14"/>
      <c r="L65" s="14"/>
      <c r="M65" s="14"/>
    </row>
    <row r="66" spans="1:13" ht="21" customHeight="1">
      <c r="A66" s="27" t="s">
        <v>168</v>
      </c>
      <c r="D66" s="124"/>
      <c r="E66" s="124"/>
      <c r="G66" s="11">
        <v>237000000</v>
      </c>
      <c r="H66" s="11"/>
      <c r="I66" s="35" t="s">
        <v>44</v>
      </c>
      <c r="J66" s="14"/>
      <c r="K66" s="14">
        <v>140000000</v>
      </c>
      <c r="L66" s="14"/>
      <c r="M66" s="35" t="s">
        <v>44</v>
      </c>
    </row>
    <row r="67" spans="1:13" ht="21" customHeight="1">
      <c r="A67" s="27" t="s">
        <v>169</v>
      </c>
      <c r="D67" s="124"/>
      <c r="E67" s="124"/>
      <c r="G67" s="11">
        <v>11638110</v>
      </c>
      <c r="H67" s="11"/>
      <c r="I67" s="35" t="s">
        <v>44</v>
      </c>
      <c r="J67" s="14"/>
      <c r="K67" s="14">
        <v>11638110</v>
      </c>
      <c r="L67" s="14"/>
      <c r="M67" s="35" t="s">
        <v>44</v>
      </c>
    </row>
    <row r="68" spans="1:13" ht="21" customHeight="1">
      <c r="A68" s="27" t="s">
        <v>170</v>
      </c>
      <c r="D68" s="124"/>
      <c r="E68" s="124"/>
      <c r="G68" s="11">
        <v>-147500</v>
      </c>
      <c r="H68" s="11"/>
      <c r="I68" s="35" t="s">
        <v>44</v>
      </c>
      <c r="J68" s="14"/>
      <c r="K68" s="14">
        <v>-147500</v>
      </c>
      <c r="L68" s="14"/>
      <c r="M68" s="35" t="s">
        <v>44</v>
      </c>
    </row>
    <row r="69" spans="1:13" ht="21" customHeight="1">
      <c r="A69" s="27" t="s">
        <v>181</v>
      </c>
      <c r="D69" s="124"/>
      <c r="E69" s="124"/>
      <c r="G69" s="35" t="s">
        <v>44</v>
      </c>
      <c r="H69" s="31"/>
      <c r="I69" s="35" t="s">
        <v>44</v>
      </c>
      <c r="J69" s="35"/>
      <c r="K69" s="13" t="s">
        <v>44</v>
      </c>
      <c r="L69" s="35"/>
      <c r="M69" s="13">
        <v>-22277771</v>
      </c>
    </row>
    <row r="70" spans="1:13" ht="21" customHeight="1">
      <c r="A70" s="27" t="s">
        <v>129</v>
      </c>
      <c r="B70" s="17"/>
      <c r="G70" s="13" t="s">
        <v>44</v>
      </c>
      <c r="I70" s="13">
        <v>-1128586</v>
      </c>
      <c r="J70" s="42"/>
      <c r="K70" s="13" t="s">
        <v>44</v>
      </c>
      <c r="L70" s="42"/>
      <c r="M70" s="13" t="s">
        <v>44</v>
      </c>
    </row>
    <row r="71" spans="1:13" ht="21" customHeight="1">
      <c r="A71" s="121" t="s">
        <v>182</v>
      </c>
      <c r="D71" s="124"/>
      <c r="E71" s="124"/>
      <c r="G71" s="73">
        <f>SUM(G66:G70)</f>
        <v>248490610</v>
      </c>
      <c r="H71" s="11"/>
      <c r="I71" s="73">
        <f>SUM(I66:I70)</f>
        <v>-1128586</v>
      </c>
      <c r="J71" s="14"/>
      <c r="K71" s="73">
        <f>SUM(K66:K70)</f>
        <v>151490610</v>
      </c>
      <c r="L71" s="14"/>
      <c r="M71" s="73">
        <f>SUM(M66:M70)</f>
        <v>-22277771</v>
      </c>
    </row>
    <row r="72" spans="1:13" ht="7.5" customHeight="1">
      <c r="A72" s="121"/>
      <c r="D72" s="124"/>
      <c r="E72" s="124"/>
      <c r="G72" s="11"/>
      <c r="H72" s="11"/>
      <c r="I72" s="11"/>
      <c r="J72" s="14"/>
      <c r="L72" s="14"/>
      <c r="M72" s="11"/>
    </row>
    <row r="73" spans="1:13" ht="21" customHeight="1">
      <c r="A73" s="121" t="s">
        <v>136</v>
      </c>
      <c r="D73" s="124"/>
      <c r="E73" s="124"/>
      <c r="G73" s="11">
        <f>G42+G63+G71</f>
        <v>112483487</v>
      </c>
      <c r="H73" s="11"/>
      <c r="I73" s="11">
        <f>SUM(I42,I63,I71)</f>
        <v>109643950</v>
      </c>
      <c r="J73" s="14"/>
      <c r="K73" s="11">
        <f>K42+K63+K71</f>
        <v>135399409</v>
      </c>
      <c r="L73" s="14"/>
      <c r="M73" s="11">
        <f>SUM(M42,M63,M71)</f>
        <v>64064609</v>
      </c>
    </row>
    <row r="74" spans="1:13" ht="7.5" customHeight="1">
      <c r="A74" s="121"/>
      <c r="D74" s="124"/>
      <c r="E74" s="124"/>
      <c r="G74" s="11"/>
      <c r="H74" s="11"/>
      <c r="I74" s="11"/>
      <c r="J74" s="14"/>
      <c r="L74" s="14"/>
      <c r="M74" s="11"/>
    </row>
    <row r="75" spans="1:13" ht="21" customHeight="1">
      <c r="A75" s="27" t="s">
        <v>113</v>
      </c>
      <c r="D75" s="124"/>
      <c r="E75" s="124"/>
      <c r="G75" s="72">
        <f>+'งบแสดงฐานะการเงิน '!J11</f>
        <v>151263078</v>
      </c>
      <c r="H75" s="11"/>
      <c r="I75" s="72">
        <v>41619128</v>
      </c>
      <c r="J75" s="14"/>
      <c r="K75" s="72">
        <f>'งบแสดงฐานะการเงิน '!N11</f>
        <v>91896297</v>
      </c>
      <c r="L75" s="14"/>
      <c r="M75" s="72">
        <v>27831688</v>
      </c>
    </row>
    <row r="76" spans="1:13" ht="7.5" customHeight="1">
      <c r="A76" s="121"/>
      <c r="D76" s="124"/>
      <c r="E76" s="124"/>
      <c r="G76" s="11"/>
      <c r="H76" s="11"/>
      <c r="I76" s="11"/>
      <c r="J76" s="14"/>
      <c r="L76" s="14"/>
      <c r="M76" s="11"/>
    </row>
    <row r="77" spans="1:13" ht="21" customHeight="1" thickBot="1">
      <c r="A77" s="121" t="s">
        <v>114</v>
      </c>
      <c r="D77" s="124"/>
      <c r="E77" s="124"/>
      <c r="G77" s="80">
        <f>G73+G75</f>
        <v>263746565</v>
      </c>
      <c r="H77" s="11"/>
      <c r="I77" s="80">
        <f>I73+I75</f>
        <v>151263078</v>
      </c>
      <c r="J77" s="14"/>
      <c r="K77" s="80">
        <f>K73+K75</f>
        <v>227295706</v>
      </c>
      <c r="L77" s="14"/>
      <c r="M77" s="80">
        <f>M73+M75</f>
        <v>91896297</v>
      </c>
    </row>
    <row r="78" spans="1:13" ht="21" customHeight="1" thickTop="1">
      <c r="A78" s="121"/>
      <c r="D78" s="124"/>
      <c r="E78" s="124"/>
      <c r="G78" s="11"/>
      <c r="H78" s="11"/>
      <c r="I78" s="11"/>
      <c r="J78" s="14"/>
      <c r="L78" s="14"/>
      <c r="M78" s="11"/>
    </row>
    <row r="79" spans="1:13" s="30" customFormat="1" ht="21" customHeight="1">
      <c r="A79" s="79" t="s">
        <v>119</v>
      </c>
      <c r="C79" s="27"/>
      <c r="D79" s="121"/>
      <c r="E79" s="121"/>
      <c r="G79" s="127"/>
      <c r="I79" s="127"/>
      <c r="J79" s="33"/>
      <c r="K79" s="31"/>
      <c r="L79" s="33"/>
      <c r="M79" s="128"/>
    </row>
    <row r="80" spans="1:12" s="24" customFormat="1" ht="9" customHeight="1">
      <c r="A80" s="129"/>
      <c r="C80" s="130"/>
      <c r="D80" s="100"/>
      <c r="E80" s="100"/>
      <c r="G80" s="131"/>
      <c r="I80" s="131"/>
      <c r="J80" s="132"/>
      <c r="K80" s="126"/>
      <c r="L80" s="132"/>
    </row>
    <row r="81" spans="1:13" s="134" customFormat="1" ht="21.75" customHeight="1">
      <c r="A81" s="133" t="s">
        <v>120</v>
      </c>
      <c r="C81" s="135"/>
      <c r="D81" s="133"/>
      <c r="F81" s="136"/>
      <c r="G81" s="137"/>
      <c r="I81" s="138"/>
      <c r="J81" s="138"/>
      <c r="K81" s="139"/>
      <c r="L81" s="138"/>
      <c r="M81" s="138"/>
    </row>
    <row r="82" spans="1:13" s="134" customFormat="1" ht="21.75" customHeight="1">
      <c r="A82" s="134" t="s">
        <v>156</v>
      </c>
      <c r="C82" s="135"/>
      <c r="D82" s="133"/>
      <c r="F82" s="136"/>
      <c r="G82" s="137"/>
      <c r="I82" s="138"/>
      <c r="J82" s="138"/>
      <c r="K82" s="139"/>
      <c r="L82" s="138"/>
      <c r="M82" s="138"/>
    </row>
    <row r="83" spans="1:13" s="134" customFormat="1" ht="21.75" customHeight="1">
      <c r="A83" s="133"/>
      <c r="B83" s="135" t="s">
        <v>173</v>
      </c>
      <c r="C83" s="135"/>
      <c r="D83" s="133"/>
      <c r="F83" s="136"/>
      <c r="G83" s="137"/>
      <c r="I83" s="138"/>
      <c r="J83" s="138"/>
      <c r="K83" s="139"/>
      <c r="L83" s="138"/>
      <c r="M83" s="138"/>
    </row>
    <row r="84" spans="1:13" s="134" customFormat="1" ht="21.75" customHeight="1">
      <c r="A84" s="134" t="s">
        <v>107</v>
      </c>
      <c r="C84" s="135"/>
      <c r="D84" s="133"/>
      <c r="F84" s="136"/>
      <c r="G84" s="137"/>
      <c r="I84" s="138"/>
      <c r="J84" s="138"/>
      <c r="K84" s="139"/>
      <c r="L84" s="138"/>
      <c r="M84" s="138"/>
    </row>
    <row r="85" spans="1:13" s="134" customFormat="1" ht="21.75" customHeight="1">
      <c r="A85" s="133"/>
      <c r="B85" s="135" t="s">
        <v>123</v>
      </c>
      <c r="C85" s="135"/>
      <c r="D85" s="133"/>
      <c r="F85" s="136"/>
      <c r="G85" s="137"/>
      <c r="I85" s="138"/>
      <c r="J85" s="138"/>
      <c r="K85" s="139"/>
      <c r="L85" s="138"/>
      <c r="M85" s="138"/>
    </row>
    <row r="86" spans="9:18" ht="21.75" customHeight="1">
      <c r="I86" s="108"/>
      <c r="M86" s="108"/>
      <c r="O86" s="11">
        <f>+G77-'งบแสดงฐานะการเงิน '!H11</f>
        <v>0</v>
      </c>
      <c r="P86" s="11">
        <f>+I77-'งบแสดงฐานะการเงิน '!J11</f>
        <v>0</v>
      </c>
      <c r="Q86" s="11">
        <f>+K77-'งบแสดงฐานะการเงิน '!L11</f>
        <v>0</v>
      </c>
      <c r="R86" s="107">
        <f>+M77-'งบแสดงฐานะการเงิน '!N11</f>
        <v>0</v>
      </c>
    </row>
    <row r="88" ht="21.75" customHeight="1">
      <c r="G88" s="86"/>
    </row>
  </sheetData>
  <sheetProtection/>
  <mergeCells count="6">
    <mergeCell ref="G48:I48"/>
    <mergeCell ref="K48:M48"/>
    <mergeCell ref="G5:M5"/>
    <mergeCell ref="G6:I6"/>
    <mergeCell ref="K6:M6"/>
    <mergeCell ref="G47:M47"/>
  </mergeCells>
  <printOptions/>
  <pageMargins left="0.7874015748031497" right="0.1968503937007874" top="0.7874015748031497" bottom="0.3937007874015748" header="0.3937007874015748" footer="0.3937007874015748"/>
  <pageSetup firstPageNumber="8" useFirstPageNumber="1" fitToHeight="2" horizontalDpi="1200" verticalDpi="1200" orientation="portrait" paperSize="9" scale="86" r:id="rId1"/>
  <headerFooter alignWithMargins="0">
    <oddFooter>&amp;L&amp;14 หมายเหตุประกอบงบการเงินเป็นส่วนหนึ่งของงบการเงินนี้&amp;R&amp;P</oddFooter>
  </headerFooter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sKzXP</cp:lastModifiedBy>
  <cp:lastPrinted>2015-03-18T07:26:23Z</cp:lastPrinted>
  <dcterms:created xsi:type="dcterms:W3CDTF">2005-01-05T08:17:29Z</dcterms:created>
  <dcterms:modified xsi:type="dcterms:W3CDTF">2015-03-18T07:26:38Z</dcterms:modified>
  <cp:category/>
  <cp:version/>
  <cp:contentType/>
  <cp:contentStatus/>
</cp:coreProperties>
</file>