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0950" windowHeight="8115" tabRatio="891" activeTab="0"/>
  </bookViews>
  <sheets>
    <sheet name="งบแสดงฐานะการเงิน " sheetId="1" r:id="rId1"/>
    <sheet name="งบกำไรขาดทุนเบ็ดเสร็จ3เดือน" sheetId="2" r:id="rId2"/>
    <sheet name="งบกำไรขาดทุนเบ็ดเสร็จ6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'งบกระแสเงินสด'!$A$1:$M$71</definedName>
    <definedName name="_xlnm.Print_Area" localSheetId="1">'งบกำไรขาดทุนเบ็ดเสร็จ3เดือน'!$A$1:$M$55</definedName>
    <definedName name="_xlnm.Print_Area" localSheetId="2">'งบกำไรขาดทุนเบ็ดเสร็จ6เดือน'!$A$1:$M$54</definedName>
    <definedName name="_xlnm.Print_Area" localSheetId="0">'งบแสดงฐานะการเงิน '!$A$1:$N$78</definedName>
    <definedName name="_xlnm.Print_Area" localSheetId="4">'ส่วนของผู้ถือหุ้นงบเฉพาะ'!$A$1:$O$30</definedName>
    <definedName name="_xlnm.Print_Area" localSheetId="3">'ส่วนของผู้ถือหุ้นงบรวม'!$A$1:$T$30</definedName>
  </definedNames>
  <calcPr calcMode="manual" fullCalcOnLoad="1"/>
</workbook>
</file>

<file path=xl/comments6.xml><?xml version="1.0" encoding="utf-8"?>
<comments xmlns="http://schemas.openxmlformats.org/spreadsheetml/2006/main">
  <authors>
    <author>ADMIN</author>
  </authors>
  <commentList>
    <comment ref="D22" authorId="0">
      <text>
        <r>
          <rPr>
            <b/>
            <sz val="9"/>
            <rFont val="Tahoma"/>
            <family val="2"/>
          </rPr>
          <t xml:space="preserve">ดอกเบี้ยจ่าย
</t>
        </r>
      </text>
    </comment>
  </commentList>
</comments>
</file>

<file path=xl/sharedStrings.xml><?xml version="1.0" encoding="utf-8"?>
<sst xmlns="http://schemas.openxmlformats.org/spreadsheetml/2006/main" count="528" uniqueCount="193">
  <si>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</si>
  <si>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</si>
  <si>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</si>
  <si>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</si>
  <si>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</si>
  <si>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</si>
  <si>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</si>
  <si>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</si>
  <si>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</si>
  <si>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</si>
  <si>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</si>
  <si>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</si>
  <si>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</si>
  <si>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</si>
  <si>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</si>
  <si>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</si>
  <si>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</si>
  <si>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</si>
  <si>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</si>
  <si>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</si>
  <si>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</si>
  <si>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</si>
  <si>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</si>
  <si>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</si>
  <si>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</si>
  <si>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</si>
  <si>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</si>
  <si>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</si>
  <si>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</si>
  <si>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</si>
  <si>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</si>
  <si>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</si>
  <si>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</si>
  <si>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</si>
  <si>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</si>
  <si>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</si>
  <si>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</si>
  <si>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</si>
  <si>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</si>
  <si>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</si>
  <si>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</si>
  <si>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</si>
  <si>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</si>
  <si>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</si>
  <si>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</si>
  <si>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</si>
  <si>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</si>
  <si>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</si>
  <si>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</si>
  <si>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</si>
  <si>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</si>
  <si>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</si>
  <si>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</si>
  <si>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</si>
  <si>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</si>
  <si>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</si>
  <si>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</si>
  <si>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</si>
  <si>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</si>
  <si>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</si>
  <si>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</si>
  <si>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</si>
  <si>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</si>
  <si>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</si>
  <si>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</si>
  <si>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</si>
  <si>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</si>
  <si>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</si>
  <si>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</si>
  <si>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</si>
  <si>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</si>
  <si>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</si>
  <si>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</si>
  <si>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</si>
  <si>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</si>
  <si>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</si>
  <si>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</si>
  <si>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</si>
  <si>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</si>
  <si>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</si>
  <si>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</si>
  <si>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</si>
  <si>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</si>
  <si>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</si>
  <si>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</si>
  <si>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</si>
  <si>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</si>
  <si>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เงินสดจ่ายลงทุนในอสังหาริมทรัพย์เพื่อการลงทุน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</si>
  <si>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</si>
  <si>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</si>
  <si>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</si>
  <si>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</si>
  <si>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</si>
  <si>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</si>
  <si>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</si>
  <si>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ขาดทุนสำหรับงวด</t>
  </si>
  <si>
    <t>กำไร (ขาดทุน) สำหรับงวด</t>
  </si>
  <si>
    <t>กำไร (ขาดทุน) ก่อนภาษีเงินได้</t>
  </si>
  <si>
    <t>การแบ่งปันกำไร (ขาดทุน) สำหรับงวด</t>
  </si>
  <si>
    <t>พันบาท</t>
  </si>
  <si>
    <t>กำไรขาดทุนเบ็ดเสร็จอื่น</t>
  </si>
  <si>
    <t>ส่วนได้เสียที่ไม่มี</t>
  </si>
  <si>
    <t>ที่ดินและสิ่งปลูกสร้างรอการพัฒนา</t>
  </si>
  <si>
    <t xml:space="preserve">        - กำไรที่เกิดขึ้นระหว่างงวดของรายการขายหลักทรัพย์เผื่อขาย</t>
  </si>
  <si>
    <t>31 ธันวาคม 2558</t>
  </si>
  <si>
    <t>ยอดคงเหลือ ณ วันที่ 1 มกราคม 2559</t>
  </si>
  <si>
    <t>ยอดคงเหลือ ณ วันที่ 1 มกราคม 2558</t>
  </si>
  <si>
    <t>สินทรัพย์หมุนเวียนอื่น</t>
  </si>
  <si>
    <t>5,7</t>
  </si>
  <si>
    <t xml:space="preserve">   สำหรับโครงการผลประโยชน์พนักงาน</t>
  </si>
  <si>
    <t xml:space="preserve">        - ขาดทุนจากการประมาณการตามหลักคณิตศาสตร์ประกันภัย</t>
  </si>
  <si>
    <t xml:space="preserve">        - ภาษีเงินได้ที่เกี่ยวกับขาดทุนจากการประมาณการตามหลักคณิตศาสตร์</t>
  </si>
  <si>
    <t>เงินสดจ่ายลงทุนเพิ่มในบริษัทย่อย</t>
  </si>
  <si>
    <t>จ่ายชำระคืนเงินกู้ยืมระยะสั้นจากบุคคลและกิจการอื่น</t>
  </si>
  <si>
    <t>จ่ายชำระหนี้สินภายใต้สัญญาเช่าการเงิน</t>
  </si>
  <si>
    <t>เงินรับจากการเพิ่มทุนหุ้นสามัญ</t>
  </si>
  <si>
    <t>"จัดประเภทใหม่"</t>
  </si>
  <si>
    <t>เงินกู้ยืมระยะสั้นจากสถาบันการเงิน</t>
  </si>
  <si>
    <t xml:space="preserve">รายการที่จะไม่ถูกบันทึกในส่วนของกำไรหรือขาดทุนในภายหลัง </t>
  </si>
  <si>
    <t xml:space="preserve">รายการที่จะถูกบันทึกในส่วนของกำไรหรือขาดทุนในภายหลัง </t>
  </si>
  <si>
    <t xml:space="preserve">รายการกับผู้ถือหุ้นที่บันทึกโดยตรงเข้าส่วนของผู้ถือหุ้น </t>
  </si>
  <si>
    <t>เพิ่มทุนเรือนหุ้น</t>
  </si>
  <si>
    <t xml:space="preserve">รวมรายการกับผู้ถือหุ้นที่บันทึกโดยตรงเข้าส่วนของผู้ถือหุ้น </t>
  </si>
  <si>
    <t>หนี้สินภายใต้สัญญาเช่าการเงินส่วนที่ถึงกำหนดชำระภายในหนึ่งปี</t>
  </si>
  <si>
    <t>รายได้ (ค่าใช้จ่าย) ภาษีเงินได้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</si>
  <si>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</si>
  <si>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</si>
  <si>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</si>
  <si>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</si>
  <si>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</si>
  <si>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เงินฝากสถาบันการเงินที่มีภาระค้ำประกันเพิ่มขึ้น</t>
  </si>
  <si>
    <t>เงินให้กู้ยืมระยะสั้นแก่กิจการที่เกี่ยวข้องกันเพิ่มขึ้น</t>
  </si>
  <si>
    <t>เงินกู้ยืมระยะสั้นจากบุคคลและกิจการอื่น</t>
  </si>
  <si>
    <t>เงินกู้ยืมระยะสั้นจากสถาบันการเงินเพิ่มขึ้น</t>
  </si>
  <si>
    <t xml:space="preserve"> - 1,041,064,062 หุ้น มูลค่าหุ้นละ 1 บาท</t>
  </si>
  <si>
    <t>กลับรายการจากการลดมูลค่าต้นทุนการพัฒนาอสังหาริมทรัพย์</t>
  </si>
  <si>
    <t>เงินสดสุทธิได้มา (ใช้ไป) จากกิจกรรมจัดหาเงิน</t>
  </si>
  <si>
    <t>เงินสดรับ (จ่าย) จากการดำเนินงาน</t>
  </si>
  <si>
    <t>เงินสดสุทธิได้มา (ใช้ไป) จากกิจกรรมดำเนินงาน</t>
  </si>
  <si>
    <t>เงินสดรับจากเงินกู้ยืมระยะสั้นจากบุคคลและกิจการอื่น</t>
  </si>
  <si>
    <t>เงินลงทุนระยะยาวอื่น - หลักทรัพย์เผื่อขาย</t>
  </si>
  <si>
    <t>5, 17</t>
  </si>
  <si>
    <t>กำไร (ขาดทุน) เบ็ดเสร็จอื่น - สุทธิจากภาษี</t>
  </si>
  <si>
    <t>รวมกำไร (ขาดทุน) เบ็ดเสร็จอื่นสำหรับงวด</t>
  </si>
  <si>
    <t>กำไร (ขาดทุน) ต่อหุ้นขั้นพื้นฐาน (บาท)</t>
  </si>
  <si>
    <t>กำไร (ขาดทุน) ต่อหุ้นปรับลด  (บาท)</t>
  </si>
  <si>
    <t>หนี้สูญและหนี้สงสัยจะสูญ</t>
  </si>
  <si>
    <t>เงินให้กู้ยืมระยะสั้นและดอกเบี้ยค้างรับแก่กิจการที่เกี่ยวข้องกัน</t>
  </si>
  <si>
    <t>กำไร (ขาดทุน) เบ็ดเสร็จรวมสำหรับงวด</t>
  </si>
  <si>
    <t>รวมส่วนของผู้ถือหุ้นของบริษัทใหญ่</t>
  </si>
  <si>
    <t>ณ วันที่ 30 มิถุนายน 2559</t>
  </si>
  <si>
    <t>30 มิถุนายน 2559</t>
  </si>
  <si>
    <t>สำหรับงวดสามเดือนสิ้นสุดวันที่ 30 มิถุนายน 2559</t>
  </si>
  <si>
    <t>สำหรับงวดหกเดือนสิ้นสุดวันที่ 30 มิถุนายน 2559</t>
  </si>
  <si>
    <t>ยอดคงเหลือ ณ วันที่ 30 มิถุนายน 2559</t>
  </si>
  <si>
    <t>ยอดคงเหลือ ณ วันที่ 30 มิถุนายน 2558</t>
  </si>
  <si>
    <t>รายได้เงินปันผล</t>
  </si>
  <si>
    <t>ขาดทุนจากการจำหน่ายสินทรัพย์ถาวร</t>
  </si>
  <si>
    <t>รับเงินปันผล</t>
  </si>
  <si>
    <t>สิ น ท รั พ ย์</t>
  </si>
  <si>
    <t>หนี้สินภายใต้สัญญาเช่าการเงิน - สุทธิจากส่วนที่ถึงกำหนดชำระภายในหนึ่งปี</t>
  </si>
  <si>
    <t>สำหรับงวดสามเดือนสิ้นสุดวันที่ 31 มีนาคม 2559</t>
  </si>
  <si>
    <t>- ขาดทุนจากการประมาณการตามหลักคณิตศาสตร์ประกันภัย</t>
  </si>
  <si>
    <t>- ภาษีเงินได้เกี่ยวกับองค์ประกอบของกำไร (ขาดทุน) เบ็ดเสร็จอื่น</t>
  </si>
  <si>
    <t>กำไรที่ยังไม่เกิดขึ้นจริงจากอัตราแลกเปลี่ยน</t>
  </si>
  <si>
    <t>ค่าใช้จ่ายผลประโยชน์พนักงาน</t>
  </si>
  <si>
    <t xml:space="preserve">ทุนจดทะเบียน - 1,190,000,000  หุ้น มูลค่าหุ้นละ 1 บาท ในปี 2559 และ </t>
  </si>
  <si>
    <t>2,230,000,000  หุ้น มูลค่าหุ้นละ 1 บาท ในปี 2558</t>
  </si>
  <si>
    <t>ขาดทุนต่อหุ้นขั้นพื้นฐาน (บาท)</t>
  </si>
  <si>
    <t>ขาดทุนต่อหุ้นปรับลด  (บาท)</t>
  </si>
  <si>
    <t xml:space="preserve">        - กำไรจากการประมาณการตามหลักคณิตศาสตร์ประกันภัย</t>
  </si>
  <si>
    <t>ขาดทุนจากการตัดจำหน่ายภาษีเงินได้หัก ณ ที่จ่าย</t>
  </si>
  <si>
    <t>เงินสดสุทธิใช้ไปจากกิจกรรมลงทุน</t>
  </si>
  <si>
    <t>ค่าใช้จ่ายภาษีเงินได้</t>
  </si>
  <si>
    <t>เงินจ่ายล่วงหน้าค่าเครื่องจักร</t>
  </si>
  <si>
    <t xml:space="preserve">        - ภาษีเงินได้เกี่ยวกับกำไรจากการประมาณการตามหลักคณิตศาสตร์</t>
  </si>
  <si>
    <t xml:space="preserve">   ประกันภัยสำหรับโครงการผลประโยชน์พนักงาน</t>
  </si>
  <si>
    <t xml:space="preserve">        - ขาดทุนที่ยังไม่เกิดขึ้นจริงจากการเปลี่ยนแปลงมูลค่าของเงินลงทุน</t>
  </si>
  <si>
    <t xml:space="preserve">   ในหลักทรัพย์เผื่อขาย</t>
  </si>
  <si>
    <t xml:space="preserve">        - กำไร (ขาดทุน) จากการประมาณการตามหลักคณิตศาสตร์ประกันภัย</t>
  </si>
  <si>
    <t xml:space="preserve">        - ภาษีเงินได้เกี่ยวกับกำไร(ขาดทุน)จากการประมาณการตามหลักคณิตศาสตร์</t>
  </si>
  <si>
    <t xml:space="preserve">        - กำไรที่ยังไม่เกิดขึ้นจริงจากการเปลี่ยนแปลงมูลค่าของเงินลงทุน</t>
  </si>
  <si>
    <t>ส่วนของ</t>
  </si>
  <si>
    <t>กำไร(ขาดทุน)เบ็ดเสร็จอื่น</t>
  </si>
  <si>
    <t>ขาดทุนจากการลดมูลค่าวัสดุคงเหลือ</t>
  </si>
  <si>
    <t>เงินสดจ่ายเงินจ่ายล่วงหน้าค่าเครื่องจักร</t>
  </si>
  <si>
    <t xml:space="preserve">  ในหลักทรัพย์เผื่อขาย</t>
  </si>
  <si>
    <t>ประมาณการหนี้สินระยะสั้น</t>
  </si>
  <si>
    <t>เงินสดรับจากการจำหน่ายอุปกรณ์</t>
  </si>
  <si>
    <t>เงินสดและรายการเทียบเท่าเงินสดเพิ่มขึ้น (ลดลง) - สุทธิ</t>
  </si>
  <si>
    <t>ที่ยังไม่เกิดขึ้นจริงจาก</t>
  </si>
  <si>
    <t>เงินลงทุนในหลักทรัพย์เผื่อขาย</t>
  </si>
  <si>
    <t>เงินสดจ่ายซื้ออุปกรณ์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</si>
</sst>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  <numFmt numFmtId="245" formatCode="[$-1010000]d/m/yy;@"/>
    <numFmt numFmtId="246" formatCode="#,###,;\(#,###,\);\-\ \ \ \ \ \ ;"/>
    <numFmt numFmtId="247" formatCode="_-* #,##0_-;\-* #,##0_-;_-* &quot;-&quot;??_-;_-@_-"/>
    <numFmt numFmtId="248" formatCode="#,##0;\(#,##0\)"/>
    <numFmt numFmtId="249" formatCode="_-* #,##0.000_-;\-* #,##0.000_-;_-* &quot;-&quot;??_-;_-@_-"/>
    <numFmt numFmtId="250" formatCode="#,##0.00;\(#,##0.00\)"/>
  </numFmts>
  <fonts count="42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b/>
      <sz val="9"/>
      <name val="Tahoma"/>
      <family val="2"/>
    </font>
    <font>
      <sz val="10"/>
      <name val="ApFont"/>
      <family val="0"/>
    </font>
    <font>
      <sz val="14"/>
      <color indexed="8"/>
      <name val="AngsanaUPC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62"/>
      <name val="Angsana New"/>
      <family val="1"/>
    </font>
    <font>
      <sz val="14"/>
      <color indexed="9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b/>
      <sz val="15"/>
      <color indexed="10"/>
      <name val="Angsana New"/>
      <family val="1"/>
    </font>
    <font>
      <sz val="15"/>
      <color indexed="10"/>
      <name val="Angsana New"/>
      <family val="1"/>
    </font>
    <font>
      <b/>
      <sz val="14"/>
      <color indexed="10"/>
      <name val="Angsana New"/>
      <family val="1"/>
    </font>
    <font>
      <b/>
      <sz val="8"/>
      <name val="Angsan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9" fontId="1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6" fillId="4" borderId="0" applyNumberFormat="0" applyBorder="0" applyAlignment="0" applyProtection="0"/>
    <xf numFmtId="0" fontId="1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33" applyNumberFormat="1" applyFont="1" applyFill="1" applyBorder="1" applyAlignment="1">
      <alignment/>
    </xf>
    <xf numFmtId="220" fontId="24" fillId="0" borderId="0" xfId="33" applyNumberFormat="1" applyFont="1" applyBorder="1" applyAlignment="1">
      <alignment horizontal="center"/>
    </xf>
    <xf numFmtId="220" fontId="24" fillId="0" borderId="0" xfId="33" applyNumberFormat="1" applyFont="1" applyFill="1" applyBorder="1" applyAlignment="1">
      <alignment horizontal="center"/>
    </xf>
    <xf numFmtId="220" fontId="24" fillId="0" borderId="0" xfId="33" applyNumberFormat="1" applyFont="1" applyFill="1" applyBorder="1" applyAlignment="1">
      <alignment horizontal="right"/>
    </xf>
    <xf numFmtId="220" fontId="24" fillId="0" borderId="0" xfId="33" applyNumberFormat="1" applyFont="1" applyBorder="1" applyAlignment="1">
      <alignment horizontal="right"/>
    </xf>
    <xf numFmtId="220" fontId="24" fillId="0" borderId="10" xfId="33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1" xfId="33" applyNumberFormat="1" applyFont="1" applyFill="1" applyBorder="1" applyAlignment="1">
      <alignment horizontal="right"/>
    </xf>
    <xf numFmtId="198" fontId="24" fillId="0" borderId="0" xfId="33" applyFont="1" applyBorder="1" applyAlignment="1">
      <alignment horizontal="right"/>
    </xf>
    <xf numFmtId="198" fontId="24" fillId="0" borderId="0" xfId="33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33" applyNumberFormat="1" applyFont="1" applyFill="1" applyBorder="1" applyAlignment="1">
      <alignment vertical="center"/>
    </xf>
    <xf numFmtId="220" fontId="23" fillId="0" borderId="0" xfId="33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33" applyNumberFormat="1" applyFont="1" applyFill="1" applyBorder="1" applyAlignment="1">
      <alignment horizontal="right" vertical="center"/>
    </xf>
    <xf numFmtId="220" fontId="24" fillId="0" borderId="0" xfId="33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33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0" xfId="33" applyNumberFormat="1" applyFont="1" applyFill="1" applyBorder="1" applyAlignment="1">
      <alignment horizontal="right" vertical="center"/>
    </xf>
    <xf numFmtId="220" fontId="24" fillId="0" borderId="0" xfId="38" applyNumberFormat="1" applyFont="1" applyFill="1" applyBorder="1" applyAlignment="1">
      <alignment/>
    </xf>
    <xf numFmtId="220" fontId="24" fillId="0" borderId="0" xfId="38" applyNumberFormat="1" applyFont="1" applyFill="1" applyBorder="1" applyAlignment="1">
      <alignment horizontal="right"/>
    </xf>
    <xf numFmtId="198" fontId="24" fillId="0" borderId="0" xfId="33" applyFont="1" applyFill="1" applyBorder="1" applyAlignment="1">
      <alignment horizontal="right" vertical="center"/>
    </xf>
    <xf numFmtId="220" fontId="24" fillId="0" borderId="11" xfId="33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0" xfId="0" applyNumberFormat="1" applyFont="1" applyFill="1" applyBorder="1" applyAlignment="1">
      <alignment horizontal="right"/>
    </xf>
    <xf numFmtId="220" fontId="24" fillId="0" borderId="13" xfId="33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47" applyFont="1" applyFill="1" applyAlignment="1">
      <alignment/>
      <protection/>
    </xf>
    <xf numFmtId="220" fontId="0" fillId="0" borderId="0" xfId="33" applyNumberFormat="1" applyFont="1" applyFill="1" applyBorder="1" applyAlignment="1">
      <alignment/>
    </xf>
    <xf numFmtId="220" fontId="24" fillId="0" borderId="11" xfId="33" applyNumberFormat="1" applyFont="1" applyFill="1" applyBorder="1" applyAlignment="1">
      <alignment/>
    </xf>
    <xf numFmtId="220" fontId="24" fillId="0" borderId="10" xfId="33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8" fontId="24" fillId="0" borderId="0" xfId="35" applyNumberFormat="1" applyFont="1" applyFill="1" applyBorder="1" applyAlignment="1">
      <alignment/>
    </xf>
    <xf numFmtId="220" fontId="24" fillId="0" borderId="11" xfId="33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33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8" fontId="24" fillId="0" borderId="0" xfId="33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20" fontId="24" fillId="0" borderId="0" xfId="33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20" fontId="24" fillId="0" borderId="10" xfId="33" applyNumberFormat="1" applyFont="1" applyFill="1" applyBorder="1" applyAlignment="1">
      <alignment horizontal="center" vertical="center"/>
    </xf>
    <xf numFmtId="220" fontId="24" fillId="0" borderId="11" xfId="3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33" applyFont="1" applyFill="1" applyAlignment="1">
      <alignment/>
    </xf>
    <xf numFmtId="231" fontId="24" fillId="0" borderId="0" xfId="0" applyNumberFormat="1" applyFont="1" applyFill="1" applyBorder="1" applyAlignment="1">
      <alignment/>
    </xf>
    <xf numFmtId="0" fontId="24" fillId="0" borderId="0" xfId="33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33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20" fontId="24" fillId="0" borderId="0" xfId="38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220" fontId="24" fillId="0" borderId="0" xfId="38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20" fontId="32" fillId="0" borderId="11" xfId="33" applyNumberFormat="1" applyFont="1" applyFill="1" applyBorder="1" applyAlignment="1">
      <alignment horizontal="right" vertical="center"/>
    </xf>
    <xf numFmtId="217" fontId="32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center" vertical="center"/>
    </xf>
    <xf numFmtId="198" fontId="24" fillId="0" borderId="0" xfId="38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220" fontId="24" fillId="0" borderId="14" xfId="33" applyNumberFormat="1" applyFont="1" applyFill="1" applyBorder="1" applyAlignment="1">
      <alignment horizontal="right" vertical="center"/>
    </xf>
    <xf numFmtId="217" fontId="24" fillId="0" borderId="12" xfId="0" applyNumberFormat="1" applyFont="1" applyFill="1" applyBorder="1" applyAlignment="1">
      <alignment horizontal="right"/>
    </xf>
    <xf numFmtId="220" fontId="24" fillId="0" borderId="10" xfId="38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17" fontId="24" fillId="0" borderId="10" xfId="0" applyNumberFormat="1" applyFont="1" applyFill="1" applyBorder="1" applyAlignment="1">
      <alignment horizontal="center"/>
    </xf>
    <xf numFmtId="198" fontId="24" fillId="0" borderId="10" xfId="38" applyFont="1" applyFill="1" applyBorder="1" applyAlignment="1">
      <alignment horizontal="center" vertical="center"/>
    </xf>
    <xf numFmtId="220" fontId="24" fillId="0" borderId="10" xfId="33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17" fontId="24" fillId="0" borderId="0" xfId="0" applyNumberFormat="1" applyFont="1" applyFill="1" applyBorder="1" applyAlignment="1">
      <alignment horizontal="center" vertical="center"/>
    </xf>
    <xf numFmtId="198" fontId="24" fillId="0" borderId="13" xfId="38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20" fontId="24" fillId="0" borderId="0" xfId="0" applyNumberFormat="1" applyFont="1" applyFill="1" applyAlignment="1">
      <alignment horizontal="center"/>
    </xf>
    <xf numFmtId="0" fontId="24" fillId="5" borderId="0" xfId="0" applyFont="1" applyFill="1" applyBorder="1" applyAlignment="1">
      <alignment vertical="center"/>
    </xf>
    <xf numFmtId="217" fontId="24" fillId="5" borderId="0" xfId="0" applyNumberFormat="1" applyFont="1" applyFill="1" applyBorder="1" applyAlignment="1">
      <alignment horizontal="right" vertical="center"/>
    </xf>
    <xf numFmtId="220" fontId="24" fillId="5" borderId="0" xfId="33" applyNumberFormat="1" applyFont="1" applyFill="1" applyBorder="1" applyAlignment="1">
      <alignment horizontal="center" vertical="center"/>
    </xf>
    <xf numFmtId="198" fontId="24" fillId="5" borderId="0" xfId="33" applyFont="1" applyFill="1" applyBorder="1" applyAlignment="1">
      <alignment horizontal="right" vertical="center"/>
    </xf>
    <xf numFmtId="220" fontId="24" fillId="0" borderId="0" xfId="0" applyNumberFormat="1" applyFont="1" applyFill="1" applyAlignment="1">
      <alignment horizontal="right"/>
    </xf>
    <xf numFmtId="245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220" fontId="24" fillId="0" borderId="0" xfId="40" applyNumberFormat="1" applyFont="1" applyFill="1" applyAlignment="1">
      <alignment horizontal="center"/>
    </xf>
    <xf numFmtId="220" fontId="24" fillId="0" borderId="12" xfId="0" applyNumberFormat="1" applyFont="1" applyFill="1" applyBorder="1" applyAlignment="1">
      <alignment horizontal="right"/>
    </xf>
    <xf numFmtId="220" fontId="24" fillId="0" borderId="0" xfId="40" applyNumberFormat="1" applyFont="1" applyFill="1" applyAlignment="1">
      <alignment/>
    </xf>
    <xf numFmtId="220" fontId="24" fillId="0" borderId="0" xfId="40" applyNumberFormat="1" applyFont="1" applyFill="1" applyBorder="1" applyAlignment="1">
      <alignment horizontal="center"/>
    </xf>
    <xf numFmtId="220" fontId="24" fillId="0" borderId="11" xfId="40" applyNumberFormat="1" applyFont="1" applyFill="1" applyBorder="1" applyAlignment="1">
      <alignment horizontal="center"/>
    </xf>
    <xf numFmtId="220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20" fontId="24" fillId="0" borderId="0" xfId="40" applyNumberFormat="1" applyFont="1" applyFill="1" applyBorder="1" applyAlignment="1">
      <alignment/>
    </xf>
    <xf numFmtId="220" fontId="24" fillId="0" borderId="0" xfId="0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220" fontId="24" fillId="0" borderId="11" xfId="40" applyNumberFormat="1" applyFont="1" applyFill="1" applyBorder="1" applyAlignment="1">
      <alignment/>
    </xf>
    <xf numFmtId="220" fontId="24" fillId="0" borderId="0" xfId="0" applyNumberFormat="1" applyFont="1" applyFill="1" applyAlignment="1">
      <alignment/>
    </xf>
    <xf numFmtId="0" fontId="33" fillId="2" borderId="0" xfId="0" applyFont="1" applyFill="1" applyBorder="1" applyAlignment="1">
      <alignment/>
    </xf>
    <xf numFmtId="217" fontId="33" fillId="2" borderId="0" xfId="0" applyNumberFormat="1" applyFont="1" applyFill="1" applyBorder="1" applyAlignment="1">
      <alignment horizontal="right"/>
    </xf>
    <xf numFmtId="217" fontId="33" fillId="2" borderId="0" xfId="0" applyNumberFormat="1" applyFont="1" applyFill="1" applyBorder="1" applyAlignment="1">
      <alignment/>
    </xf>
    <xf numFmtId="220" fontId="33" fillId="2" borderId="0" xfId="3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217" fontId="33" fillId="0" borderId="0" xfId="0" applyNumberFormat="1" applyFont="1" applyFill="1" applyBorder="1" applyAlignment="1">
      <alignment horizontal="right"/>
    </xf>
    <xf numFmtId="220" fontId="24" fillId="0" borderId="0" xfId="0" applyNumberFormat="1" applyFont="1" applyFill="1" applyBorder="1" applyAlignment="1">
      <alignment horizontal="center"/>
    </xf>
    <xf numFmtId="220" fontId="24" fillId="0" borderId="11" xfId="0" applyNumberFormat="1" applyFont="1" applyFill="1" applyBorder="1" applyAlignment="1">
      <alignment horizontal="center"/>
    </xf>
    <xf numFmtId="220" fontId="34" fillId="0" borderId="0" xfId="0" applyNumberFormat="1" applyFont="1" applyFill="1" applyBorder="1" applyAlignment="1">
      <alignment horizontal="right"/>
    </xf>
    <xf numFmtId="220" fontId="24" fillId="0" borderId="12" xfId="33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17" fontId="24" fillId="0" borderId="1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45" fontId="24" fillId="0" borderId="0" xfId="0" applyNumberFormat="1" applyFont="1" applyFill="1" applyAlignment="1">
      <alignment/>
    </xf>
    <xf numFmtId="198" fontId="24" fillId="0" borderId="0" xfId="33" applyFont="1" applyFill="1" applyBorder="1" applyAlignment="1">
      <alignment horizontal="center"/>
    </xf>
    <xf numFmtId="220" fontId="24" fillId="0" borderId="10" xfId="33" applyNumberFormat="1" applyFont="1" applyFill="1" applyBorder="1" applyAlignment="1">
      <alignment horizontal="left"/>
    </xf>
    <xf numFmtId="198" fontId="23" fillId="0" borderId="0" xfId="33" applyFont="1" applyFill="1" applyBorder="1" applyAlignment="1">
      <alignment/>
    </xf>
    <xf numFmtId="220" fontId="24" fillId="0" borderId="12" xfId="33" applyNumberFormat="1" applyFont="1" applyFill="1" applyBorder="1" applyAlignment="1">
      <alignment horizontal="right"/>
    </xf>
    <xf numFmtId="220" fontId="24" fillId="0" borderId="11" xfId="38" applyNumberFormat="1" applyFont="1" applyFill="1" applyBorder="1" applyAlignment="1">
      <alignment horizontal="center" vertical="center"/>
    </xf>
    <xf numFmtId="220" fontId="24" fillId="0" borderId="11" xfId="38" applyNumberFormat="1" applyFont="1" applyFill="1" applyBorder="1" applyAlignment="1">
      <alignment horizontal="center"/>
    </xf>
    <xf numFmtId="198" fontId="24" fillId="0" borderId="11" xfId="38" applyFont="1" applyFill="1" applyBorder="1" applyAlignment="1">
      <alignment horizontal="center" vertical="center"/>
    </xf>
    <xf numFmtId="220" fontId="24" fillId="0" borderId="10" xfId="40" applyNumberFormat="1" applyFont="1" applyFill="1" applyBorder="1" applyAlignment="1">
      <alignment/>
    </xf>
    <xf numFmtId="220" fontId="24" fillId="0" borderId="10" xfId="38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225" fontId="24" fillId="0" borderId="12" xfId="0" applyNumberFormat="1" applyFont="1" applyFill="1" applyBorder="1" applyAlignment="1">
      <alignment horizontal="right"/>
    </xf>
    <xf numFmtId="229" fontId="24" fillId="0" borderId="12" xfId="0" applyNumberFormat="1" applyFont="1" applyFill="1" applyBorder="1" applyAlignment="1">
      <alignment/>
    </xf>
    <xf numFmtId="220" fontId="24" fillId="0" borderId="11" xfId="0" applyNumberFormat="1" applyFont="1" applyFill="1" applyBorder="1" applyAlignment="1">
      <alignment/>
    </xf>
    <xf numFmtId="220" fontId="37" fillId="0" borderId="11" xfId="33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217" fontId="37" fillId="0" borderId="0" xfId="0" applyNumberFormat="1" applyFont="1" applyFill="1" applyBorder="1" applyAlignment="1">
      <alignment horizontal="right"/>
    </xf>
    <xf numFmtId="220" fontId="37" fillId="0" borderId="0" xfId="0" applyNumberFormat="1" applyFont="1" applyFill="1" applyBorder="1" applyAlignment="1">
      <alignment horizontal="right"/>
    </xf>
    <xf numFmtId="217" fontId="24" fillId="0" borderId="12" xfId="0" applyNumberFormat="1" applyFont="1" applyFill="1" applyBorder="1" applyAlignment="1">
      <alignment horizontal="right" vertical="center"/>
    </xf>
    <xf numFmtId="38" fontId="23" fillId="0" borderId="0" xfId="48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217" fontId="24" fillId="0" borderId="0" xfId="0" applyNumberFormat="1" applyFont="1" applyFill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38" fillId="0" borderId="0" xfId="0" applyNumberFormat="1" applyFont="1" applyFill="1" applyAlignment="1">
      <alignment horizontal="left"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0" fillId="0" borderId="0" xfId="0" applyFont="1" applyBorder="1" applyAlignment="1">
      <alignment/>
    </xf>
    <xf numFmtId="217" fontId="37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/>
    </xf>
    <xf numFmtId="220" fontId="37" fillId="0" borderId="0" xfId="38" applyNumberFormat="1" applyFont="1" applyFill="1" applyBorder="1" applyAlignment="1">
      <alignment horizontal="right"/>
    </xf>
    <xf numFmtId="220" fontId="37" fillId="0" borderId="10" xfId="38" applyNumberFormat="1" applyFont="1" applyFill="1" applyBorder="1" applyAlignment="1">
      <alignment horizontal="right"/>
    </xf>
    <xf numFmtId="220" fontId="37" fillId="0" borderId="11" xfId="38" applyNumberFormat="1" applyFont="1" applyFill="1" applyBorder="1" applyAlignment="1">
      <alignment horizontal="center"/>
    </xf>
    <xf numFmtId="198" fontId="37" fillId="0" borderId="0" xfId="38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220" fontId="37" fillId="0" borderId="0" xfId="38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220" fontId="37" fillId="0" borderId="12" xfId="38" applyNumberFormat="1" applyFont="1" applyFill="1" applyBorder="1" applyAlignment="1">
      <alignment horizontal="center"/>
    </xf>
    <xf numFmtId="220" fontId="37" fillId="0" borderId="0" xfId="38" applyNumberFormat="1" applyFont="1" applyFill="1" applyBorder="1" applyAlignment="1">
      <alignment horizontal="center" vertical="center"/>
    </xf>
    <xf numFmtId="220" fontId="37" fillId="0" borderId="13" xfId="38" applyNumberFormat="1" applyFont="1" applyFill="1" applyBorder="1" applyAlignment="1">
      <alignment horizontal="center"/>
    </xf>
    <xf numFmtId="218" fontId="37" fillId="0" borderId="0" xfId="0" applyNumberFormat="1" applyFont="1" applyFill="1" applyBorder="1" applyAlignment="1">
      <alignment horizontal="right"/>
    </xf>
    <xf numFmtId="0" fontId="40" fillId="0" borderId="0" xfId="47" applyFont="1" applyFill="1" applyAlignment="1">
      <alignment/>
      <protection/>
    </xf>
    <xf numFmtId="225" fontId="37" fillId="0" borderId="12" xfId="0" applyNumberFormat="1" applyFont="1" applyFill="1" applyBorder="1" applyAlignment="1">
      <alignment horizontal="right"/>
    </xf>
    <xf numFmtId="220" fontId="24" fillId="0" borderId="0" xfId="33" applyNumberFormat="1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/>
    </xf>
    <xf numFmtId="248" fontId="24" fillId="0" borderId="0" xfId="45" applyNumberFormat="1" applyFont="1" applyFill="1" applyAlignment="1">
      <alignment vertical="center"/>
      <protection/>
    </xf>
    <xf numFmtId="0" fontId="24" fillId="0" borderId="11" xfId="0" applyFont="1" applyBorder="1" applyAlignment="1">
      <alignment horizontal="center"/>
    </xf>
    <xf numFmtId="0" fontId="23" fillId="0" borderId="0" xfId="0" applyNumberFormat="1" applyFont="1" applyFill="1" applyAlignment="1">
      <alignment wrapText="1"/>
    </xf>
    <xf numFmtId="198" fontId="24" fillId="0" borderId="0" xfId="33" applyFont="1" applyBorder="1" applyAlignment="1">
      <alignment/>
    </xf>
    <xf numFmtId="220" fontId="24" fillId="0" borderId="0" xfId="33" applyNumberFormat="1" applyFont="1" applyBorder="1" applyAlignment="1">
      <alignment/>
    </xf>
    <xf numFmtId="249" fontId="24" fillId="0" borderId="0" xfId="0" applyNumberFormat="1" applyFont="1" applyFill="1" applyBorder="1" applyAlignment="1">
      <alignment/>
    </xf>
    <xf numFmtId="229" fontId="24" fillId="0" borderId="0" xfId="33" applyNumberFormat="1" applyFont="1" applyFill="1" applyBorder="1" applyAlignment="1">
      <alignment/>
    </xf>
    <xf numFmtId="250" fontId="24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omma 2 3" xfId="37"/>
    <cellStyle name="Comma 3" xfId="38"/>
    <cellStyle name="Comma 4" xfId="39"/>
    <cellStyle name="Comma_Lead-Superblock-Q2'07 AKE" xfId="40"/>
    <cellStyle name="Currency" xfId="41"/>
    <cellStyle name="Currency [0]" xfId="42"/>
    <cellStyle name="Followed Hyperlink" xfId="43"/>
    <cellStyle name="Hyperlink" xfId="44"/>
    <cellStyle name="Normal 10" xfId="45"/>
    <cellStyle name="Normal 12" xfId="46"/>
    <cellStyle name="Normal 2" xfId="47"/>
    <cellStyle name="Normal_T240 - BS&amp;PLT - YE12'08" xfId="48"/>
    <cellStyle name="Percent" xfId="49"/>
    <cellStyle name="การคำนวณ" xfId="50"/>
    <cellStyle name="ข้อความเตือน" xfId="51"/>
    <cellStyle name="ข้อความอธิบาย" xfId="52"/>
    <cellStyle name="เครื่องหมายจุลภาค 2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 2" xfId="58"/>
    <cellStyle name="ป้อนค่า" xfId="59"/>
    <cellStyle name="ปานกลาง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110" zoomScaleNormal="110" zoomScaleSheetLayoutView="110" workbookViewId="0" topLeftCell="A31">
      <pane xSplit="5" topLeftCell="F1" activePane="topRight" state="frozen"/>
      <selection pane="topLeft" activeCell="E81" sqref="E81"/>
      <selection pane="topRight" activeCell="E43" sqref="E43"/>
    </sheetView>
  </sheetViews>
  <sheetFormatPr defaultColWidth="9.140625" defaultRowHeight="21.75" customHeight="1"/>
  <cols>
    <col min="1" max="1" width="2.8515625" style="39" customWidth="1"/>
    <col min="2" max="2" width="2.28125" style="39" customWidth="1"/>
    <col min="3" max="3" width="5.00390625" style="37" customWidth="1"/>
    <col min="4" max="4" width="3.8515625" style="37" customWidth="1"/>
    <col min="5" max="5" width="43.57421875" style="37" customWidth="1"/>
    <col min="6" max="6" width="8.7109375" style="193" customWidth="1"/>
    <col min="7" max="7" width="1.28515625" style="39" customWidth="1"/>
    <col min="8" max="8" width="15.140625" style="31" customWidth="1"/>
    <col min="9" max="9" width="1.28515625" style="31" customWidth="1"/>
    <col min="10" max="10" width="14.7109375" style="31" customWidth="1"/>
    <col min="11" max="11" width="1.28515625" style="31" customWidth="1"/>
    <col min="12" max="12" width="15.140625" style="31" customWidth="1"/>
    <col min="13" max="13" width="1.28515625" style="31" customWidth="1"/>
    <col min="14" max="14" width="14.7109375" style="134" customWidth="1"/>
    <col min="15" max="15" width="9.140625" style="39" customWidth="1"/>
    <col min="16" max="16" width="9.28125" style="39" customWidth="1"/>
    <col min="17" max="16384" width="9.140625" style="39" customWidth="1"/>
  </cols>
  <sheetData>
    <row r="1" spans="1:14" s="22" customFormat="1" ht="22.5" customHeight="1">
      <c r="A1" s="167" t="s">
        <v>0</v>
      </c>
      <c r="B1" s="167"/>
      <c r="C1" s="167"/>
      <c r="D1" s="167"/>
      <c r="E1" s="167"/>
      <c r="F1" s="185"/>
      <c r="G1" s="167"/>
      <c r="H1" s="49"/>
      <c r="I1" s="49"/>
      <c r="J1" s="49"/>
      <c r="K1" s="49"/>
      <c r="L1" s="49"/>
      <c r="M1" s="50"/>
      <c r="N1" s="50"/>
    </row>
    <row r="2" spans="1:14" s="22" customFormat="1" ht="22.5" customHeight="1">
      <c r="A2" s="167" t="s">
        <v>56</v>
      </c>
      <c r="B2" s="167"/>
      <c r="C2" s="167"/>
      <c r="D2" s="167"/>
      <c r="E2" s="167"/>
      <c r="F2" s="185"/>
      <c r="G2" s="167"/>
      <c r="H2" s="49"/>
      <c r="I2" s="49"/>
      <c r="J2" s="49"/>
      <c r="K2" s="49"/>
      <c r="L2" s="49"/>
      <c r="M2" s="50"/>
      <c r="N2" s="50"/>
    </row>
    <row r="3" spans="1:14" s="22" customFormat="1" ht="22.5" customHeight="1">
      <c r="A3" s="244" t="s">
        <v>150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50"/>
    </row>
    <row r="4" spans="1:14" s="3" customFormat="1" ht="21.75" customHeight="1">
      <c r="A4" s="168"/>
      <c r="B4" s="168"/>
      <c r="C4" s="168"/>
      <c r="D4" s="168"/>
      <c r="E4" s="168"/>
      <c r="F4" s="186"/>
      <c r="G4" s="168"/>
      <c r="H4" s="105"/>
      <c r="I4" s="105"/>
      <c r="J4" s="105"/>
      <c r="K4" s="105"/>
      <c r="L4" s="105"/>
      <c r="M4" s="4"/>
      <c r="N4" s="4"/>
    </row>
    <row r="5" spans="1:17" s="205" customFormat="1" ht="21">
      <c r="A5" s="204" t="s">
        <v>159</v>
      </c>
      <c r="D5" s="73"/>
      <c r="M5" s="206"/>
      <c r="N5" s="206"/>
      <c r="O5" s="206"/>
      <c r="P5" s="206"/>
      <c r="Q5" s="206"/>
    </row>
    <row r="6" spans="3:14" s="3" customFormat="1" ht="21.75" customHeight="1">
      <c r="C6" s="169"/>
      <c r="D6" s="169"/>
      <c r="E6" s="169"/>
      <c r="F6" s="187"/>
      <c r="G6" s="5"/>
      <c r="H6" s="245" t="s">
        <v>99</v>
      </c>
      <c r="I6" s="245"/>
      <c r="J6" s="245"/>
      <c r="K6" s="245"/>
      <c r="L6" s="245"/>
      <c r="M6" s="245"/>
      <c r="N6" s="245"/>
    </row>
    <row r="7" spans="3:14" s="3" customFormat="1" ht="21.75" customHeight="1">
      <c r="C7" s="170"/>
      <c r="D7" s="170"/>
      <c r="E7" s="170"/>
      <c r="F7" s="187"/>
      <c r="G7" s="5"/>
      <c r="H7" s="245" t="s">
        <v>1</v>
      </c>
      <c r="I7" s="245"/>
      <c r="J7" s="245"/>
      <c r="K7" s="106"/>
      <c r="L7" s="246" t="s">
        <v>72</v>
      </c>
      <c r="M7" s="246"/>
      <c r="N7" s="246"/>
    </row>
    <row r="8" spans="3:14" s="3" customFormat="1" ht="21.75" customHeight="1">
      <c r="C8" s="170"/>
      <c r="D8" s="170"/>
      <c r="E8" s="170"/>
      <c r="F8" s="187"/>
      <c r="G8" s="5"/>
      <c r="H8" s="171" t="s">
        <v>151</v>
      </c>
      <c r="I8" s="2"/>
      <c r="J8" s="171" t="s">
        <v>104</v>
      </c>
      <c r="K8" s="106"/>
      <c r="L8" s="171" t="s">
        <v>151</v>
      </c>
      <c r="M8" s="2"/>
      <c r="N8" s="171" t="s">
        <v>104</v>
      </c>
    </row>
    <row r="9" spans="3:14" s="3" customFormat="1" ht="21.75" customHeight="1">
      <c r="C9" s="170"/>
      <c r="D9" s="170"/>
      <c r="E9" s="170"/>
      <c r="F9" s="187"/>
      <c r="G9" s="5"/>
      <c r="H9" s="72" t="s">
        <v>89</v>
      </c>
      <c r="I9" s="2"/>
      <c r="J9" s="172" t="s">
        <v>91</v>
      </c>
      <c r="K9" s="106"/>
      <c r="L9" s="72" t="s">
        <v>89</v>
      </c>
      <c r="M9" s="2"/>
      <c r="N9" s="172" t="s">
        <v>91</v>
      </c>
    </row>
    <row r="10" spans="3:14" s="3" customFormat="1" ht="21.75" customHeight="1">
      <c r="C10" s="170"/>
      <c r="D10" s="170"/>
      <c r="E10" s="170"/>
      <c r="F10" s="173" t="s">
        <v>2</v>
      </c>
      <c r="G10" s="5"/>
      <c r="H10" s="174" t="s">
        <v>90</v>
      </c>
      <c r="I10" s="2"/>
      <c r="J10" s="159" t="s">
        <v>116</v>
      </c>
      <c r="K10" s="106"/>
      <c r="L10" s="174" t="s">
        <v>90</v>
      </c>
      <c r="M10" s="2"/>
      <c r="N10" s="159" t="s">
        <v>116</v>
      </c>
    </row>
    <row r="11" spans="1:14" s="3" customFormat="1" ht="21.75" customHeight="1">
      <c r="A11" s="170" t="s">
        <v>6</v>
      </c>
      <c r="C11" s="169"/>
      <c r="D11" s="169"/>
      <c r="E11" s="169"/>
      <c r="F11" s="188"/>
      <c r="G11" s="7"/>
      <c r="H11" s="8"/>
      <c r="I11" s="8"/>
      <c r="J11" s="8"/>
      <c r="K11" s="10"/>
      <c r="L11" s="10"/>
      <c r="M11" s="10"/>
      <c r="N11" s="10"/>
    </row>
    <row r="12" spans="1:14" s="3" customFormat="1" ht="21.75" customHeight="1">
      <c r="A12" s="169" t="s">
        <v>7</v>
      </c>
      <c r="C12" s="169"/>
      <c r="D12" s="169"/>
      <c r="E12" s="169"/>
      <c r="F12" s="57">
        <v>6</v>
      </c>
      <c r="H12" s="11">
        <v>84132</v>
      </c>
      <c r="I12" s="4"/>
      <c r="J12" s="133">
        <v>76876</v>
      </c>
      <c r="K12" s="10"/>
      <c r="L12" s="11">
        <v>63275</v>
      </c>
      <c r="M12" s="10"/>
      <c r="N12" s="138">
        <v>60449</v>
      </c>
    </row>
    <row r="13" spans="1:14" s="3" customFormat="1" ht="21.75" customHeight="1">
      <c r="A13" s="169" t="s">
        <v>65</v>
      </c>
      <c r="C13" s="169"/>
      <c r="D13" s="169"/>
      <c r="E13" s="169"/>
      <c r="F13" s="57" t="s">
        <v>108</v>
      </c>
      <c r="G13" s="5"/>
      <c r="H13" s="11">
        <v>71226</v>
      </c>
      <c r="I13" s="4"/>
      <c r="J13" s="133">
        <v>71472</v>
      </c>
      <c r="K13" s="10"/>
      <c r="L13" s="11">
        <v>70254</v>
      </c>
      <c r="M13" s="10"/>
      <c r="N13" s="138">
        <v>70472</v>
      </c>
    </row>
    <row r="14" spans="1:14" s="3" customFormat="1" ht="21.75" customHeight="1">
      <c r="A14" s="139" t="s">
        <v>147</v>
      </c>
      <c r="C14" s="169"/>
      <c r="D14" s="169"/>
      <c r="E14" s="169"/>
      <c r="F14" s="57">
        <v>5</v>
      </c>
      <c r="H14" s="133" t="s">
        <v>41</v>
      </c>
      <c r="I14" s="4"/>
      <c r="J14" s="133" t="s">
        <v>41</v>
      </c>
      <c r="K14" s="10"/>
      <c r="L14" s="11">
        <v>118617</v>
      </c>
      <c r="M14" s="10"/>
      <c r="N14" s="138">
        <v>60894</v>
      </c>
    </row>
    <row r="15" spans="1:14" s="3" customFormat="1" ht="21.75" customHeight="1">
      <c r="A15" s="169" t="s">
        <v>26</v>
      </c>
      <c r="C15" s="169"/>
      <c r="D15" s="169"/>
      <c r="E15" s="169"/>
      <c r="F15" s="57">
        <v>8</v>
      </c>
      <c r="G15" s="5"/>
      <c r="H15" s="13">
        <v>843165</v>
      </c>
      <c r="I15" s="4"/>
      <c r="J15" s="133">
        <v>852096</v>
      </c>
      <c r="K15" s="10"/>
      <c r="L15" s="13">
        <v>377140</v>
      </c>
      <c r="M15" s="10"/>
      <c r="N15" s="133">
        <v>405319</v>
      </c>
    </row>
    <row r="16" spans="1:14" s="3" customFormat="1" ht="21.75" customHeight="1">
      <c r="A16" s="169" t="s">
        <v>8</v>
      </c>
      <c r="C16" s="169"/>
      <c r="D16" s="169"/>
      <c r="E16" s="169"/>
      <c r="F16" s="189"/>
      <c r="H16" s="11">
        <v>215</v>
      </c>
      <c r="I16" s="4"/>
      <c r="J16" s="133">
        <v>750</v>
      </c>
      <c r="K16" s="10"/>
      <c r="L16" s="11">
        <v>215</v>
      </c>
      <c r="M16" s="10"/>
      <c r="N16" s="138">
        <v>750</v>
      </c>
    </row>
    <row r="17" spans="1:14" s="3" customFormat="1" ht="21.75" customHeight="1">
      <c r="A17" s="169" t="s">
        <v>174</v>
      </c>
      <c r="C17" s="169"/>
      <c r="D17" s="169"/>
      <c r="E17" s="169"/>
      <c r="F17" s="189"/>
      <c r="H17" s="11">
        <v>57629</v>
      </c>
      <c r="I17" s="4"/>
      <c r="J17" s="133" t="s">
        <v>41</v>
      </c>
      <c r="K17" s="10"/>
      <c r="L17" s="11">
        <v>57629</v>
      </c>
      <c r="M17" s="10"/>
      <c r="N17" s="133" t="s">
        <v>41</v>
      </c>
    </row>
    <row r="18" spans="1:14" s="3" customFormat="1" ht="21.75" customHeight="1">
      <c r="A18" s="175" t="s">
        <v>107</v>
      </c>
      <c r="C18" s="169"/>
      <c r="D18" s="169"/>
      <c r="E18" s="169"/>
      <c r="F18" s="57"/>
      <c r="H18" s="11">
        <v>607</v>
      </c>
      <c r="I18" s="4"/>
      <c r="J18" s="133">
        <v>771</v>
      </c>
      <c r="K18" s="10"/>
      <c r="L18" s="13" t="s">
        <v>41</v>
      </c>
      <c r="M18" s="10"/>
      <c r="N18" s="133" t="s">
        <v>41</v>
      </c>
    </row>
    <row r="19" spans="1:14" s="3" customFormat="1" ht="21.75" customHeight="1">
      <c r="A19" s="170" t="s">
        <v>9</v>
      </c>
      <c r="B19" s="170"/>
      <c r="C19" s="170"/>
      <c r="D19" s="169"/>
      <c r="E19" s="170"/>
      <c r="F19" s="190"/>
      <c r="G19" s="7"/>
      <c r="H19" s="16">
        <f>SUM(H12:H18)</f>
        <v>1056974</v>
      </c>
      <c r="I19" s="8"/>
      <c r="J19" s="16">
        <f>SUM(J12:J18)</f>
        <v>1001965</v>
      </c>
      <c r="K19" s="10"/>
      <c r="L19" s="16">
        <f>SUM(L12:L18)</f>
        <v>687130</v>
      </c>
      <c r="M19" s="10"/>
      <c r="N19" s="16">
        <f>SUM(N12:N18)</f>
        <v>597884</v>
      </c>
    </row>
    <row r="20" spans="3:14" s="4" customFormat="1" ht="21.75" customHeight="1">
      <c r="C20" s="110"/>
      <c r="D20" s="110"/>
      <c r="E20" s="110"/>
      <c r="F20" s="190"/>
      <c r="G20" s="8"/>
      <c r="H20" s="10"/>
      <c r="I20" s="8"/>
      <c r="J20" s="10"/>
      <c r="K20" s="10"/>
      <c r="L20" s="10"/>
      <c r="M20" s="10"/>
      <c r="N20" s="10"/>
    </row>
    <row r="21" spans="1:14" s="4" customFormat="1" ht="21.75" customHeight="1">
      <c r="A21" s="110" t="s">
        <v>10</v>
      </c>
      <c r="C21" s="17"/>
      <c r="D21" s="17"/>
      <c r="E21" s="17"/>
      <c r="F21" s="190"/>
      <c r="G21" s="8"/>
      <c r="H21" s="8"/>
      <c r="I21" s="8"/>
      <c r="J21" s="8"/>
      <c r="K21" s="10"/>
      <c r="L21" s="10"/>
      <c r="M21" s="10"/>
      <c r="N21" s="10"/>
    </row>
    <row r="22" spans="1:14" s="3" customFormat="1" ht="21.75" customHeight="1">
      <c r="A22" s="3" t="s">
        <v>29</v>
      </c>
      <c r="C22" s="169"/>
      <c r="D22" s="169"/>
      <c r="E22" s="169"/>
      <c r="F22" s="57">
        <v>9</v>
      </c>
      <c r="G22" s="7"/>
      <c r="H22" s="11">
        <v>23456</v>
      </c>
      <c r="I22" s="8"/>
      <c r="J22" s="133">
        <v>756</v>
      </c>
      <c r="K22" s="10"/>
      <c r="L22" s="11">
        <v>23456</v>
      </c>
      <c r="M22" s="10"/>
      <c r="N22" s="138">
        <v>756</v>
      </c>
    </row>
    <row r="23" spans="1:14" s="3" customFormat="1" ht="21.75" customHeight="1">
      <c r="A23" s="17" t="s">
        <v>140</v>
      </c>
      <c r="B23" s="4"/>
      <c r="C23" s="17"/>
      <c r="D23" s="17"/>
      <c r="E23" s="17"/>
      <c r="F23" s="57">
        <v>10</v>
      </c>
      <c r="G23" s="5"/>
      <c r="H23" s="10">
        <v>8883</v>
      </c>
      <c r="I23" s="4"/>
      <c r="J23" s="133">
        <v>7295</v>
      </c>
      <c r="K23" s="10"/>
      <c r="L23" s="10">
        <v>8883</v>
      </c>
      <c r="M23" s="10"/>
      <c r="N23" s="138">
        <v>7295</v>
      </c>
    </row>
    <row r="24" spans="1:14" s="3" customFormat="1" ht="21.75" customHeight="1">
      <c r="A24" s="4" t="s">
        <v>83</v>
      </c>
      <c r="C24" s="169"/>
      <c r="D24" s="169"/>
      <c r="E24" s="169"/>
      <c r="F24" s="57">
        <v>11</v>
      </c>
      <c r="G24" s="7"/>
      <c r="H24" s="13" t="s">
        <v>41</v>
      </c>
      <c r="I24" s="8"/>
      <c r="J24" s="133" t="s">
        <v>41</v>
      </c>
      <c r="K24" s="10"/>
      <c r="L24" s="13">
        <v>550108</v>
      </c>
      <c r="M24" s="10"/>
      <c r="N24" s="138">
        <v>550108</v>
      </c>
    </row>
    <row r="25" spans="1:14" s="3" customFormat="1" ht="21.75" customHeight="1">
      <c r="A25" s="3" t="s">
        <v>102</v>
      </c>
      <c r="C25" s="169"/>
      <c r="D25" s="169"/>
      <c r="E25" s="169"/>
      <c r="F25" s="57">
        <v>12</v>
      </c>
      <c r="G25" s="7"/>
      <c r="H25" s="11">
        <v>331999</v>
      </c>
      <c r="I25" s="8"/>
      <c r="J25" s="133">
        <v>331999</v>
      </c>
      <c r="K25" s="10"/>
      <c r="L25" s="13">
        <v>167482</v>
      </c>
      <c r="M25" s="10"/>
      <c r="N25" s="138">
        <v>167482</v>
      </c>
    </row>
    <row r="26" spans="1:14" s="3" customFormat="1" ht="21.75" customHeight="1">
      <c r="A26" s="3" t="s">
        <v>86</v>
      </c>
      <c r="C26" s="169"/>
      <c r="D26" s="169"/>
      <c r="E26" s="169"/>
      <c r="F26" s="57">
        <v>13</v>
      </c>
      <c r="G26" s="7"/>
      <c r="H26" s="11">
        <v>79614</v>
      </c>
      <c r="I26" s="178"/>
      <c r="J26" s="133">
        <v>81343</v>
      </c>
      <c r="K26" s="10"/>
      <c r="L26" s="176" t="s">
        <v>41</v>
      </c>
      <c r="M26" s="10"/>
      <c r="N26" s="133" t="s">
        <v>41</v>
      </c>
    </row>
    <row r="27" spans="1:14" s="3" customFormat="1" ht="21.75" customHeight="1">
      <c r="A27" s="169" t="s">
        <v>70</v>
      </c>
      <c r="C27" s="169"/>
      <c r="D27" s="169"/>
      <c r="E27" s="169"/>
      <c r="F27" s="57">
        <v>14</v>
      </c>
      <c r="G27" s="5"/>
      <c r="H27" s="13">
        <v>119180</v>
      </c>
      <c r="I27" s="4"/>
      <c r="J27" s="133">
        <v>135489</v>
      </c>
      <c r="K27" s="10"/>
      <c r="L27" s="10">
        <v>114402</v>
      </c>
      <c r="M27" s="10"/>
      <c r="N27" s="138">
        <v>130263</v>
      </c>
    </row>
    <row r="28" spans="1:14" s="3" customFormat="1" ht="21.75" customHeight="1">
      <c r="A28" s="169" t="s">
        <v>73</v>
      </c>
      <c r="C28" s="169"/>
      <c r="D28" s="169"/>
      <c r="E28" s="169"/>
      <c r="F28" s="57">
        <v>21</v>
      </c>
      <c r="G28" s="5"/>
      <c r="H28" s="13">
        <v>7958</v>
      </c>
      <c r="I28" s="4"/>
      <c r="J28" s="133">
        <v>7603</v>
      </c>
      <c r="K28" s="10"/>
      <c r="L28" s="10">
        <v>6121</v>
      </c>
      <c r="M28" s="10"/>
      <c r="N28" s="138">
        <v>5703</v>
      </c>
    </row>
    <row r="29" spans="1:14" s="3" customFormat="1" ht="21.75" customHeight="1">
      <c r="A29" s="169" t="s">
        <v>11</v>
      </c>
      <c r="C29" s="169"/>
      <c r="D29" s="169"/>
      <c r="E29" s="169"/>
      <c r="F29" s="57">
        <v>5</v>
      </c>
      <c r="H29" s="11">
        <v>17778</v>
      </c>
      <c r="I29" s="4"/>
      <c r="J29" s="133">
        <v>16759</v>
      </c>
      <c r="K29" s="10"/>
      <c r="L29" s="10">
        <v>16649</v>
      </c>
      <c r="M29" s="10"/>
      <c r="N29" s="138">
        <v>15111</v>
      </c>
    </row>
    <row r="30" spans="1:14" s="3" customFormat="1" ht="21.75" customHeight="1">
      <c r="A30" s="170" t="s">
        <v>12</v>
      </c>
      <c r="C30" s="170"/>
      <c r="D30" s="169"/>
      <c r="E30" s="169"/>
      <c r="F30" s="190"/>
      <c r="G30" s="7"/>
      <c r="H30" s="177">
        <f>SUM(H22:H29)</f>
        <v>588868</v>
      </c>
      <c r="I30" s="8"/>
      <c r="J30" s="177">
        <f>SUM(J22:J29)</f>
        <v>581244</v>
      </c>
      <c r="K30" s="10"/>
      <c r="L30" s="16">
        <f>SUM(L22:L29)</f>
        <v>887101</v>
      </c>
      <c r="M30" s="10"/>
      <c r="N30" s="16">
        <f>SUM(N22:N29)</f>
        <v>876718</v>
      </c>
    </row>
    <row r="31" spans="3:14" s="3" customFormat="1" ht="21.75" customHeight="1">
      <c r="C31" s="170"/>
      <c r="D31" s="170"/>
      <c r="E31" s="170"/>
      <c r="F31" s="190"/>
      <c r="G31" s="7"/>
      <c r="H31" s="178"/>
      <c r="I31" s="8"/>
      <c r="J31" s="178"/>
      <c r="K31" s="10"/>
      <c r="L31" s="14"/>
      <c r="M31" s="10"/>
      <c r="N31" s="14"/>
    </row>
    <row r="32" spans="1:14" s="3" customFormat="1" ht="21.75" customHeight="1" thickBot="1">
      <c r="A32" s="7" t="s">
        <v>13</v>
      </c>
      <c r="C32" s="169"/>
      <c r="D32" s="170"/>
      <c r="E32" s="169"/>
      <c r="F32" s="188"/>
      <c r="G32" s="7"/>
      <c r="H32" s="179">
        <f>+H30+H19</f>
        <v>1645842</v>
      </c>
      <c r="I32" s="8"/>
      <c r="J32" s="179">
        <f>+J30+J19</f>
        <v>1583209</v>
      </c>
      <c r="K32" s="10"/>
      <c r="L32" s="179">
        <f>+L30+L19</f>
        <v>1574231</v>
      </c>
      <c r="M32" s="10"/>
      <c r="N32" s="179">
        <f>+N30+N19</f>
        <v>1474602</v>
      </c>
    </row>
    <row r="33" spans="1:14" ht="21.75" customHeight="1" thickTop="1">
      <c r="A33" s="41"/>
      <c r="D33" s="53"/>
      <c r="F33" s="191"/>
      <c r="G33" s="41"/>
      <c r="H33" s="35"/>
      <c r="I33" s="48"/>
      <c r="J33" s="35"/>
      <c r="K33" s="34"/>
      <c r="L33" s="35"/>
      <c r="M33" s="34"/>
      <c r="N33" s="35"/>
    </row>
    <row r="34" spans="1:14" s="25" customFormat="1" ht="22.5" customHeight="1">
      <c r="A34" s="51" t="s">
        <v>0</v>
      </c>
      <c r="B34" s="51"/>
      <c r="C34" s="51"/>
      <c r="D34" s="51"/>
      <c r="E34" s="51"/>
      <c r="F34" s="192"/>
      <c r="G34" s="51"/>
      <c r="H34" s="23"/>
      <c r="I34" s="23"/>
      <c r="J34" s="23"/>
      <c r="K34" s="23"/>
      <c r="L34" s="23"/>
      <c r="M34" s="24"/>
      <c r="N34" s="24"/>
    </row>
    <row r="35" spans="1:14" s="25" customFormat="1" ht="22.5" customHeight="1">
      <c r="A35" s="51" t="s">
        <v>56</v>
      </c>
      <c r="B35" s="51"/>
      <c r="C35" s="51"/>
      <c r="D35" s="51"/>
      <c r="E35" s="51"/>
      <c r="F35" s="192"/>
      <c r="G35" s="51"/>
      <c r="H35" s="23"/>
      <c r="I35" s="23"/>
      <c r="J35" s="23"/>
      <c r="K35" s="23"/>
      <c r="L35" s="23"/>
      <c r="M35" s="24"/>
      <c r="N35" s="24"/>
    </row>
    <row r="36" spans="1:14" s="25" customFormat="1" ht="22.5" customHeight="1">
      <c r="A36" s="51" t="str">
        <f>A3</f>
        <v>ณ วันที่ 30 มิถุนายน 2559</v>
      </c>
      <c r="B36" s="51"/>
      <c r="C36" s="51"/>
      <c r="D36" s="51"/>
      <c r="E36" s="51"/>
      <c r="F36" s="192"/>
      <c r="G36" s="51"/>
      <c r="H36" s="23"/>
      <c r="I36" s="23"/>
      <c r="J36" s="23"/>
      <c r="K36" s="23"/>
      <c r="L36" s="23"/>
      <c r="M36" s="24"/>
      <c r="N36" s="24"/>
    </row>
    <row r="37" spans="3:14" ht="22.5" customHeight="1">
      <c r="C37" s="52"/>
      <c r="D37" s="52"/>
      <c r="E37" s="52"/>
      <c r="N37" s="31"/>
    </row>
    <row r="38" spans="1:12" s="31" customFormat="1" ht="22.5" customHeight="1">
      <c r="A38" s="30" t="s">
        <v>14</v>
      </c>
      <c r="B38" s="30"/>
      <c r="C38" s="30"/>
      <c r="D38" s="30"/>
      <c r="E38" s="30"/>
      <c r="F38" s="194"/>
      <c r="G38" s="30"/>
      <c r="H38" s="30"/>
      <c r="I38" s="30"/>
      <c r="J38" s="30"/>
      <c r="K38" s="30"/>
      <c r="L38" s="30"/>
    </row>
    <row r="39" spans="6:14" ht="20.25" customHeight="1">
      <c r="F39" s="101"/>
      <c r="G39" s="40"/>
      <c r="H39" s="245" t="s">
        <v>99</v>
      </c>
      <c r="I39" s="245"/>
      <c r="J39" s="245"/>
      <c r="K39" s="245"/>
      <c r="L39" s="245"/>
      <c r="M39" s="245"/>
      <c r="N39" s="245"/>
    </row>
    <row r="40" spans="6:14" ht="20.25" customHeight="1">
      <c r="F40" s="101"/>
      <c r="G40" s="40"/>
      <c r="H40" s="245" t="s">
        <v>1</v>
      </c>
      <c r="I40" s="245"/>
      <c r="J40" s="245"/>
      <c r="K40" s="106"/>
      <c r="L40" s="246" t="s">
        <v>72</v>
      </c>
      <c r="M40" s="246"/>
      <c r="N40" s="246"/>
    </row>
    <row r="41" spans="6:14" ht="20.25" customHeight="1">
      <c r="F41" s="101"/>
      <c r="G41" s="40"/>
      <c r="H41" s="171" t="s">
        <v>151</v>
      </c>
      <c r="I41" s="2"/>
      <c r="J41" s="171" t="s">
        <v>104</v>
      </c>
      <c r="K41" s="106"/>
      <c r="L41" s="171" t="s">
        <v>151</v>
      </c>
      <c r="M41" s="2"/>
      <c r="N41" s="171" t="s">
        <v>104</v>
      </c>
    </row>
    <row r="42" spans="3:14" ht="20.25" customHeight="1">
      <c r="C42" s="53"/>
      <c r="D42" s="53"/>
      <c r="E42" s="53"/>
      <c r="F42" s="101"/>
      <c r="G42" s="40"/>
      <c r="H42" s="114" t="s">
        <v>89</v>
      </c>
      <c r="I42" s="29"/>
      <c r="J42" s="117" t="s">
        <v>91</v>
      </c>
      <c r="K42" s="140"/>
      <c r="L42" s="114" t="s">
        <v>89</v>
      </c>
      <c r="M42" s="29"/>
      <c r="N42" s="172" t="s">
        <v>91</v>
      </c>
    </row>
    <row r="43" spans="3:14" ht="20.25" customHeight="1">
      <c r="C43" s="53"/>
      <c r="D43" s="53"/>
      <c r="E43" s="53"/>
      <c r="F43" s="102" t="s">
        <v>2</v>
      </c>
      <c r="G43" s="40"/>
      <c r="H43" s="27" t="s">
        <v>90</v>
      </c>
      <c r="I43" s="29"/>
      <c r="J43" s="159" t="s">
        <v>116</v>
      </c>
      <c r="K43" s="140"/>
      <c r="L43" s="27" t="s">
        <v>90</v>
      </c>
      <c r="M43" s="29"/>
      <c r="N43" s="159" t="s">
        <v>116</v>
      </c>
    </row>
    <row r="44" spans="1:14" s="31" customFormat="1" ht="20.25" customHeight="1">
      <c r="A44" s="107" t="s">
        <v>15</v>
      </c>
      <c r="C44" s="28"/>
      <c r="D44" s="107"/>
      <c r="E44" s="28"/>
      <c r="F44" s="158"/>
      <c r="G44" s="48"/>
      <c r="H44" s="48"/>
      <c r="I44" s="48"/>
      <c r="J44" s="48"/>
      <c r="N44" s="29"/>
    </row>
    <row r="45" spans="1:14" s="31" customFormat="1" ht="20.25" customHeight="1">
      <c r="A45" s="139" t="s">
        <v>117</v>
      </c>
      <c r="C45" s="28"/>
      <c r="D45" s="107"/>
      <c r="E45" s="28"/>
      <c r="F45" s="158">
        <v>15</v>
      </c>
      <c r="G45" s="48"/>
      <c r="H45" s="141">
        <v>138926</v>
      </c>
      <c r="I45" s="48"/>
      <c r="J45" s="36" t="s">
        <v>41</v>
      </c>
      <c r="L45" s="138">
        <v>138926</v>
      </c>
      <c r="N45" s="133" t="s">
        <v>41</v>
      </c>
    </row>
    <row r="46" spans="1:14" s="31" customFormat="1" ht="20.25" customHeight="1">
      <c r="A46" s="139" t="s">
        <v>132</v>
      </c>
      <c r="C46" s="28"/>
      <c r="D46" s="107"/>
      <c r="E46" s="28"/>
      <c r="F46" s="158">
        <v>16</v>
      </c>
      <c r="G46" s="48"/>
      <c r="H46" s="32">
        <v>122000</v>
      </c>
      <c r="I46" s="48"/>
      <c r="J46" s="141">
        <v>200000</v>
      </c>
      <c r="L46" s="138">
        <v>40000</v>
      </c>
      <c r="N46" s="138">
        <v>90000</v>
      </c>
    </row>
    <row r="47" spans="1:14" s="31" customFormat="1" ht="20.25" customHeight="1">
      <c r="A47" s="28" t="s">
        <v>85</v>
      </c>
      <c r="B47" s="28"/>
      <c r="C47" s="28"/>
      <c r="D47" s="28"/>
      <c r="F47" s="158" t="s">
        <v>141</v>
      </c>
      <c r="G47" s="29"/>
      <c r="H47" s="34">
        <v>77905</v>
      </c>
      <c r="J47" s="32">
        <v>78255</v>
      </c>
      <c r="K47" s="34"/>
      <c r="L47" s="32">
        <v>63454</v>
      </c>
      <c r="M47" s="34"/>
      <c r="N47" s="32">
        <v>63151</v>
      </c>
    </row>
    <row r="48" spans="1:14" ht="20.25" customHeight="1">
      <c r="A48" s="139" t="s">
        <v>123</v>
      </c>
      <c r="E48" s="54"/>
      <c r="F48" s="158"/>
      <c r="H48" s="32">
        <v>111</v>
      </c>
      <c r="I48" s="32"/>
      <c r="J48" s="133">
        <v>108</v>
      </c>
      <c r="K48" s="34"/>
      <c r="L48" s="32">
        <v>111</v>
      </c>
      <c r="M48" s="34"/>
      <c r="N48" s="138">
        <v>108</v>
      </c>
    </row>
    <row r="49" spans="1:14" ht="20.25" customHeight="1">
      <c r="A49" s="53" t="s">
        <v>16</v>
      </c>
      <c r="D49" s="39"/>
      <c r="E49" s="53"/>
      <c r="F49" s="158"/>
      <c r="G49" s="40"/>
      <c r="H49" s="43">
        <f>SUM(H45:H48)</f>
        <v>338942</v>
      </c>
      <c r="J49" s="43">
        <f>SUM(J45:J48)</f>
        <v>278363</v>
      </c>
      <c r="K49" s="34"/>
      <c r="L49" s="43">
        <f>SUM(L45:L48)</f>
        <v>242491</v>
      </c>
      <c r="M49" s="34"/>
      <c r="N49" s="43">
        <f>SUM(N45:N48)</f>
        <v>153259</v>
      </c>
    </row>
    <row r="50" spans="3:14" ht="7.5" customHeight="1">
      <c r="C50" s="53"/>
      <c r="D50" s="53"/>
      <c r="E50" s="53"/>
      <c r="F50" s="195"/>
      <c r="G50" s="41"/>
      <c r="H50" s="34"/>
      <c r="I50" s="48"/>
      <c r="J50" s="34"/>
      <c r="K50" s="34"/>
      <c r="L50" s="34"/>
      <c r="M50" s="34"/>
      <c r="N50" s="34"/>
    </row>
    <row r="51" spans="1:14" ht="20.25" customHeight="1">
      <c r="A51" s="53" t="s">
        <v>17</v>
      </c>
      <c r="D51" s="53"/>
      <c r="E51" s="53"/>
      <c r="F51" s="158"/>
      <c r="G51" s="40"/>
      <c r="H51" s="29"/>
      <c r="J51" s="29"/>
      <c r="K51" s="34"/>
      <c r="L51" s="34"/>
      <c r="M51" s="34"/>
      <c r="N51" s="34"/>
    </row>
    <row r="52" spans="1:14" ht="20.25" customHeight="1">
      <c r="A52" s="139" t="s">
        <v>160</v>
      </c>
      <c r="D52" s="53"/>
      <c r="E52" s="53"/>
      <c r="F52" s="101"/>
      <c r="G52" s="40"/>
      <c r="H52" s="34">
        <v>175</v>
      </c>
      <c r="J52" s="133">
        <v>231</v>
      </c>
      <c r="K52" s="34"/>
      <c r="L52" s="34">
        <v>175</v>
      </c>
      <c r="M52" s="34"/>
      <c r="N52" s="138">
        <v>231</v>
      </c>
    </row>
    <row r="53" spans="1:14" ht="20.25" customHeight="1">
      <c r="A53" s="37" t="s">
        <v>66</v>
      </c>
      <c r="F53" s="101">
        <v>18</v>
      </c>
      <c r="G53" s="40"/>
      <c r="H53" s="34">
        <v>2780</v>
      </c>
      <c r="J53" s="133">
        <v>4116</v>
      </c>
      <c r="K53" s="34"/>
      <c r="L53" s="36">
        <v>2702</v>
      </c>
      <c r="M53" s="34"/>
      <c r="N53" s="138">
        <v>4004</v>
      </c>
    </row>
    <row r="54" spans="1:14" ht="20.25" customHeight="1">
      <c r="A54" s="37" t="s">
        <v>47</v>
      </c>
      <c r="B54" s="37"/>
      <c r="C54" s="39"/>
      <c r="F54" s="101"/>
      <c r="G54" s="40"/>
      <c r="H54" s="34">
        <v>34000</v>
      </c>
      <c r="J54" s="133">
        <v>34000</v>
      </c>
      <c r="K54" s="34"/>
      <c r="L54" s="34">
        <v>34000</v>
      </c>
      <c r="M54" s="34"/>
      <c r="N54" s="138">
        <v>34000</v>
      </c>
    </row>
    <row r="55" spans="1:14" ht="20.25" customHeight="1">
      <c r="A55" s="53" t="s">
        <v>18</v>
      </c>
      <c r="D55" s="39"/>
      <c r="E55" s="53"/>
      <c r="F55" s="101"/>
      <c r="G55" s="40"/>
      <c r="H55" s="94">
        <f>SUM(H52:H54)</f>
        <v>36955</v>
      </c>
      <c r="J55" s="94">
        <f>SUM(J52:J54)</f>
        <v>38347</v>
      </c>
      <c r="K55" s="34"/>
      <c r="L55" s="94">
        <f>SUM(L52:L54)</f>
        <v>36877</v>
      </c>
      <c r="M55" s="34"/>
      <c r="N55" s="94">
        <f>SUM(N52:N54)</f>
        <v>38235</v>
      </c>
    </row>
    <row r="56" spans="3:14" ht="7.5" customHeight="1">
      <c r="C56" s="53"/>
      <c r="D56" s="53"/>
      <c r="E56" s="53"/>
      <c r="F56" s="191"/>
      <c r="G56" s="41"/>
      <c r="H56" s="33"/>
      <c r="I56" s="48"/>
      <c r="J56" s="33"/>
      <c r="K56" s="34"/>
      <c r="L56" s="34"/>
      <c r="M56" s="34"/>
      <c r="N56" s="34"/>
    </row>
    <row r="57" spans="1:14" ht="20.25" customHeight="1">
      <c r="A57" s="53" t="s">
        <v>19</v>
      </c>
      <c r="D57" s="39"/>
      <c r="E57" s="53"/>
      <c r="F57" s="101"/>
      <c r="G57" s="40"/>
      <c r="H57" s="47">
        <f>+H55+H49</f>
        <v>375897</v>
      </c>
      <c r="I57" s="34"/>
      <c r="J57" s="115">
        <f>+J55+J49</f>
        <v>316710</v>
      </c>
      <c r="K57" s="34"/>
      <c r="L57" s="115">
        <f>SUM(L49+L55)</f>
        <v>279368</v>
      </c>
      <c r="M57" s="34"/>
      <c r="N57" s="47">
        <f>+N55+N49</f>
        <v>191494</v>
      </c>
    </row>
    <row r="58" spans="1:14" ht="20.25" customHeight="1">
      <c r="A58" s="53"/>
      <c r="D58" s="39"/>
      <c r="E58" s="53"/>
      <c r="F58" s="101"/>
      <c r="G58" s="40"/>
      <c r="H58" s="35"/>
      <c r="I58" s="34"/>
      <c r="J58" s="35"/>
      <c r="K58" s="34"/>
      <c r="L58" s="35"/>
      <c r="M58" s="34"/>
      <c r="N58" s="35"/>
    </row>
    <row r="59" spans="1:14" s="31" customFormat="1" ht="20.25" customHeight="1">
      <c r="A59" s="107" t="s">
        <v>20</v>
      </c>
      <c r="C59" s="28"/>
      <c r="D59" s="107"/>
      <c r="E59" s="107"/>
      <c r="F59" s="101"/>
      <c r="G59" s="29"/>
      <c r="H59" s="29"/>
      <c r="J59" s="29"/>
      <c r="K59" s="34"/>
      <c r="L59" s="34"/>
      <c r="M59" s="34"/>
      <c r="N59" s="34"/>
    </row>
    <row r="60" spans="1:14" s="31" customFormat="1" ht="20.25" customHeight="1">
      <c r="A60" s="28" t="s">
        <v>54</v>
      </c>
      <c r="C60" s="28"/>
      <c r="D60" s="28"/>
      <c r="E60" s="28"/>
      <c r="F60" s="158"/>
      <c r="G60" s="29"/>
      <c r="H60" s="29"/>
      <c r="J60" s="29"/>
      <c r="K60" s="34"/>
      <c r="L60" s="34"/>
      <c r="M60" s="34"/>
      <c r="N60" s="34"/>
    </row>
    <row r="61" spans="1:14" s="31" customFormat="1" ht="20.25" customHeight="1">
      <c r="A61" s="28" t="s">
        <v>166</v>
      </c>
      <c r="C61" s="28"/>
      <c r="D61" s="28"/>
      <c r="E61" s="28"/>
      <c r="F61" s="158"/>
      <c r="G61" s="29"/>
      <c r="H61" s="29"/>
      <c r="J61" s="29"/>
      <c r="K61" s="34"/>
      <c r="L61" s="34"/>
      <c r="M61" s="34"/>
      <c r="N61" s="34"/>
    </row>
    <row r="62" spans="1:14" s="31" customFormat="1" ht="20.25" customHeight="1" thickBot="1">
      <c r="A62" s="31" t="s">
        <v>167</v>
      </c>
      <c r="D62" s="28"/>
      <c r="E62" s="28"/>
      <c r="F62" s="158">
        <v>19</v>
      </c>
      <c r="G62" s="29"/>
      <c r="H62" s="203">
        <v>1190000</v>
      </c>
      <c r="J62" s="142">
        <v>2230000</v>
      </c>
      <c r="K62" s="34"/>
      <c r="L62" s="203">
        <v>1190000</v>
      </c>
      <c r="M62" s="34"/>
      <c r="N62" s="142">
        <v>2230000</v>
      </c>
    </row>
    <row r="63" spans="1:14" s="31" customFormat="1" ht="9.75" customHeight="1" thickTop="1">
      <c r="A63" s="28"/>
      <c r="C63" s="28"/>
      <c r="D63" s="28"/>
      <c r="E63" s="28"/>
      <c r="F63" s="158"/>
      <c r="G63" s="29"/>
      <c r="H63" s="29"/>
      <c r="J63" s="29"/>
      <c r="K63" s="34"/>
      <c r="L63" s="34"/>
      <c r="M63" s="34"/>
      <c r="N63" s="34"/>
    </row>
    <row r="64" spans="1:14" s="31" customFormat="1" ht="20.25" customHeight="1">
      <c r="A64" s="28" t="s">
        <v>46</v>
      </c>
      <c r="C64" s="28"/>
      <c r="D64" s="28"/>
      <c r="E64" s="28"/>
      <c r="F64" s="158"/>
      <c r="G64" s="29"/>
      <c r="H64" s="29"/>
      <c r="J64" s="29"/>
      <c r="K64" s="34"/>
      <c r="L64" s="34"/>
      <c r="M64" s="34"/>
      <c r="N64" s="34"/>
    </row>
    <row r="65" spans="1:14" s="31" customFormat="1" ht="20.25" customHeight="1">
      <c r="A65" s="28" t="s">
        <v>134</v>
      </c>
      <c r="D65" s="28"/>
      <c r="E65" s="28"/>
      <c r="F65" s="158">
        <v>19</v>
      </c>
      <c r="G65" s="29"/>
      <c r="H65" s="34">
        <f>+ส่วนของผู้ถือหุ้นงบรวม!F19</f>
        <v>1041064</v>
      </c>
      <c r="J65" s="143">
        <v>1041064</v>
      </c>
      <c r="K65" s="34"/>
      <c r="L65" s="34">
        <f>+ส่วนของผู้ถือหุ้นงบเฉพาะ!E19</f>
        <v>1041064</v>
      </c>
      <c r="M65" s="34"/>
      <c r="N65" s="143">
        <v>1041064</v>
      </c>
    </row>
    <row r="66" spans="1:14" s="31" customFormat="1" ht="20.25" customHeight="1">
      <c r="A66" s="28" t="s">
        <v>48</v>
      </c>
      <c r="C66" s="28"/>
      <c r="D66" s="28"/>
      <c r="E66" s="28"/>
      <c r="F66" s="101"/>
      <c r="G66" s="29"/>
      <c r="H66" s="34">
        <f>+ส่วนของผู้ถือหุ้นงบรวม!H19</f>
        <v>208730</v>
      </c>
      <c r="J66" s="143">
        <v>208730</v>
      </c>
      <c r="K66" s="34"/>
      <c r="L66" s="34">
        <f>+ส่วนของผู้ถือหุ้นงบเฉพาะ!G19</f>
        <v>208730</v>
      </c>
      <c r="M66" s="34"/>
      <c r="N66" s="143">
        <v>208730</v>
      </c>
    </row>
    <row r="67" spans="1:14" s="31" customFormat="1" ht="20.25" customHeight="1">
      <c r="A67" s="28" t="s">
        <v>67</v>
      </c>
      <c r="C67" s="28"/>
      <c r="D67" s="28"/>
      <c r="E67" s="28"/>
      <c r="F67" s="101"/>
      <c r="G67" s="29"/>
      <c r="H67" s="36"/>
      <c r="J67" s="36"/>
      <c r="K67" s="36"/>
      <c r="L67" s="36"/>
      <c r="M67" s="36"/>
      <c r="N67" s="36"/>
    </row>
    <row r="68" spans="1:14" s="31" customFormat="1" ht="20.25" customHeight="1">
      <c r="A68" s="121" t="s">
        <v>77</v>
      </c>
      <c r="D68" s="121"/>
      <c r="E68" s="28"/>
      <c r="F68" s="101"/>
      <c r="G68" s="29"/>
      <c r="H68" s="36">
        <f>+ส่วนของผู้ถือหุ้นงบรวม!J19</f>
        <v>7911</v>
      </c>
      <c r="J68" s="141">
        <v>7911</v>
      </c>
      <c r="K68" s="36"/>
      <c r="L68" s="36">
        <f>+ส่วนของผู้ถือหุ้นงบเฉพาะ!I19</f>
        <v>7911</v>
      </c>
      <c r="M68" s="36"/>
      <c r="N68" s="141">
        <v>7911</v>
      </c>
    </row>
    <row r="69" spans="1:14" s="31" customFormat="1" ht="20.25" customHeight="1">
      <c r="A69" s="121" t="s">
        <v>71</v>
      </c>
      <c r="D69" s="121"/>
      <c r="E69" s="28"/>
      <c r="F69" s="193"/>
      <c r="G69" s="29"/>
      <c r="H69" s="36">
        <f>+ส่วนของผู้ถือหุ้นงบรวม!L19</f>
        <v>22053</v>
      </c>
      <c r="J69" s="144">
        <v>20195</v>
      </c>
      <c r="K69" s="36"/>
      <c r="L69" s="36">
        <f>+ส่วนของผู้ถือหุ้นงบเฉพาะ!K19</f>
        <v>46971</v>
      </c>
      <c r="M69" s="36"/>
      <c r="N69" s="89">
        <v>36804</v>
      </c>
    </row>
    <row r="70" spans="1:14" s="31" customFormat="1" ht="20.25" customHeight="1">
      <c r="A70" s="28" t="s">
        <v>62</v>
      </c>
      <c r="C70" s="28"/>
      <c r="D70" s="28"/>
      <c r="E70" s="28"/>
      <c r="F70" s="101"/>
      <c r="G70" s="29"/>
      <c r="H70" s="36">
        <f>+ส่วนของผู้ถือหุ้นงบรวม!N19</f>
        <v>-9813</v>
      </c>
      <c r="J70" s="145">
        <v>-11401</v>
      </c>
      <c r="K70" s="36"/>
      <c r="L70" s="36">
        <f>+ส่วนของผู้ถือหุ้นงบเฉพาะ!M19</f>
        <v>-9813</v>
      </c>
      <c r="M70" s="36"/>
      <c r="N70" s="146">
        <v>-11401</v>
      </c>
    </row>
    <row r="71" spans="1:14" s="31" customFormat="1" ht="20.25" customHeight="1">
      <c r="A71" s="107" t="s">
        <v>149</v>
      </c>
      <c r="C71" s="28"/>
      <c r="E71" s="107"/>
      <c r="F71" s="101"/>
      <c r="G71" s="29"/>
      <c r="H71" s="122">
        <f>SUM(H65:H70)</f>
        <v>1269945</v>
      </c>
      <c r="J71" s="141">
        <f>SUM(J65:J70)</f>
        <v>1266499</v>
      </c>
      <c r="K71" s="34"/>
      <c r="L71" s="122">
        <f>SUM(L65:L70)</f>
        <v>1294863</v>
      </c>
      <c r="M71" s="34"/>
      <c r="N71" s="122">
        <f>SUM(N65:N70)</f>
        <v>1283108</v>
      </c>
    </row>
    <row r="72" spans="3:14" s="31" customFormat="1" ht="7.5" customHeight="1">
      <c r="C72" s="28"/>
      <c r="D72" s="28"/>
      <c r="E72" s="28"/>
      <c r="F72" s="101"/>
      <c r="G72" s="29"/>
      <c r="H72" s="29"/>
      <c r="J72" s="35"/>
      <c r="K72" s="34"/>
      <c r="L72" s="34"/>
      <c r="M72" s="34"/>
      <c r="N72" s="34"/>
    </row>
    <row r="73" spans="1:14" s="31" customFormat="1" ht="21" customHeight="1">
      <c r="A73" s="28" t="s">
        <v>74</v>
      </c>
      <c r="C73" s="28"/>
      <c r="D73" s="107"/>
      <c r="E73" s="107"/>
      <c r="F73" s="101"/>
      <c r="G73" s="29"/>
      <c r="H73" s="199" t="str">
        <f>+ส่วนของผู้ถือหุ้นงบรวม!R19</f>
        <v>-</v>
      </c>
      <c r="I73" s="34"/>
      <c r="J73" s="145" t="s">
        <v>41</v>
      </c>
      <c r="K73" s="34"/>
      <c r="L73" s="199" t="s">
        <v>41</v>
      </c>
      <c r="M73" s="34"/>
      <c r="N73" s="95" t="s">
        <v>41</v>
      </c>
    </row>
    <row r="74" spans="3:14" s="31" customFormat="1" ht="7.5" customHeight="1">
      <c r="C74" s="28"/>
      <c r="D74" s="28"/>
      <c r="E74" s="28"/>
      <c r="F74" s="101"/>
      <c r="G74" s="29"/>
      <c r="H74" s="29"/>
      <c r="J74" s="29"/>
      <c r="K74" s="34"/>
      <c r="L74" s="29"/>
      <c r="M74" s="34"/>
      <c r="N74" s="29"/>
    </row>
    <row r="75" spans="1:14" s="31" customFormat="1" ht="21" customHeight="1">
      <c r="A75" s="107" t="s">
        <v>39</v>
      </c>
      <c r="C75" s="28"/>
      <c r="E75" s="107"/>
      <c r="F75" s="101"/>
      <c r="G75" s="29"/>
      <c r="H75" s="47">
        <f>SUM(H71:H73)</f>
        <v>1269945</v>
      </c>
      <c r="J75" s="47">
        <f>SUM(J71:J73)</f>
        <v>1266499</v>
      </c>
      <c r="K75" s="34"/>
      <c r="L75" s="47">
        <f>SUM(L71:L73)</f>
        <v>1294863</v>
      </c>
      <c r="M75" s="34"/>
      <c r="N75" s="47">
        <f>SUM(N71:N73)</f>
        <v>1283108</v>
      </c>
    </row>
    <row r="76" spans="3:14" s="31" customFormat="1" ht="21" customHeight="1">
      <c r="C76" s="28"/>
      <c r="D76" s="28"/>
      <c r="E76" s="28"/>
      <c r="F76" s="101"/>
      <c r="G76" s="29"/>
      <c r="H76" s="46"/>
      <c r="J76" s="46"/>
      <c r="K76" s="34"/>
      <c r="L76" s="46"/>
      <c r="M76" s="34"/>
      <c r="N76" s="46"/>
    </row>
    <row r="77" spans="1:14" s="31" customFormat="1" ht="21" customHeight="1" thickBot="1">
      <c r="A77" s="107" t="s">
        <v>21</v>
      </c>
      <c r="C77" s="28"/>
      <c r="D77" s="107"/>
      <c r="F77" s="101"/>
      <c r="G77" s="29"/>
      <c r="H77" s="38">
        <f>+H75+H57</f>
        <v>1645842</v>
      </c>
      <c r="J77" s="38">
        <f>+J75+J57</f>
        <v>1583209</v>
      </c>
      <c r="K77" s="34"/>
      <c r="L77" s="38">
        <f>+L75+L57</f>
        <v>1574231</v>
      </c>
      <c r="M77" s="34"/>
      <c r="N77" s="38">
        <f>+N75+N57</f>
        <v>1474602</v>
      </c>
    </row>
    <row r="78" spans="1:14" s="31" customFormat="1" ht="21" customHeight="1" thickTop="1">
      <c r="A78" s="107"/>
      <c r="C78" s="28"/>
      <c r="D78" s="107"/>
      <c r="F78" s="101"/>
      <c r="G78" s="29"/>
      <c r="H78" s="34"/>
      <c r="J78" s="34"/>
      <c r="K78" s="34"/>
      <c r="L78" s="34"/>
      <c r="M78" s="34"/>
      <c r="N78" s="34"/>
    </row>
    <row r="79" spans="1:14" s="31" customFormat="1" ht="21" customHeight="1">
      <c r="A79" s="107"/>
      <c r="C79" s="28"/>
      <c r="D79" s="107"/>
      <c r="F79" s="101"/>
      <c r="G79" s="29"/>
      <c r="H79" s="35">
        <f>H32-H77</f>
        <v>0</v>
      </c>
      <c r="J79" s="46">
        <f>J32-J77</f>
        <v>0</v>
      </c>
      <c r="K79" s="34"/>
      <c r="L79" s="46">
        <f>L32-L77</f>
        <v>0</v>
      </c>
      <c r="M79" s="34"/>
      <c r="N79" s="137">
        <f>N32-N77</f>
        <v>0</v>
      </c>
    </row>
    <row r="80" spans="1:14" ht="21" customHeight="1">
      <c r="A80" s="53"/>
      <c r="D80" s="53"/>
      <c r="E80" s="39"/>
      <c r="F80" s="101"/>
      <c r="G80" s="40"/>
      <c r="H80" s="36"/>
      <c r="J80" s="36"/>
      <c r="K80" s="34"/>
      <c r="L80" s="34"/>
      <c r="M80" s="34"/>
      <c r="N80" s="136"/>
    </row>
    <row r="81" spans="1:14" ht="21" customHeight="1">
      <c r="A81" s="53"/>
      <c r="D81" s="53"/>
      <c r="E81" s="39"/>
      <c r="F81" s="101"/>
      <c r="G81" s="40"/>
      <c r="H81" s="34"/>
      <c r="J81" s="34"/>
      <c r="K81" s="34"/>
      <c r="L81" s="34"/>
      <c r="M81" s="34"/>
      <c r="N81" s="135"/>
    </row>
    <row r="82" spans="1:14" ht="21" customHeight="1">
      <c r="A82" s="53"/>
      <c r="D82" s="53"/>
      <c r="E82" s="39"/>
      <c r="F82" s="101"/>
      <c r="G82" s="40"/>
      <c r="H82" s="34"/>
      <c r="J82" s="34"/>
      <c r="K82" s="34"/>
      <c r="L82" s="34"/>
      <c r="M82" s="34"/>
      <c r="N82" s="135"/>
    </row>
    <row r="83" spans="1:14" ht="21" customHeight="1">
      <c r="A83" s="53"/>
      <c r="D83" s="53"/>
      <c r="E83" s="39"/>
      <c r="F83" s="101"/>
      <c r="G83" s="40"/>
      <c r="H83" s="34"/>
      <c r="J83" s="34"/>
      <c r="K83" s="34"/>
      <c r="L83" s="34"/>
      <c r="M83" s="34"/>
      <c r="N83" s="135"/>
    </row>
    <row r="84" spans="1:14" ht="21" customHeight="1">
      <c r="A84" s="53"/>
      <c r="D84" s="53"/>
      <c r="E84" s="39"/>
      <c r="F84" s="101"/>
      <c r="G84" s="40"/>
      <c r="H84" s="34"/>
      <c r="J84" s="34"/>
      <c r="K84" s="34"/>
      <c r="L84" s="34"/>
      <c r="M84" s="34"/>
      <c r="N84" s="135"/>
    </row>
    <row r="85" spans="1:14" ht="21" customHeight="1">
      <c r="A85" s="53"/>
      <c r="D85" s="53"/>
      <c r="E85" s="39"/>
      <c r="F85" s="101"/>
      <c r="G85" s="40"/>
      <c r="H85" s="34"/>
      <c r="J85" s="34"/>
      <c r="K85" s="34"/>
      <c r="L85" s="34"/>
      <c r="M85" s="34"/>
      <c r="N85" s="135"/>
    </row>
    <row r="86" spans="1:14" ht="21" customHeight="1">
      <c r="A86" s="53"/>
      <c r="D86" s="53"/>
      <c r="E86" s="39"/>
      <c r="F86" s="101"/>
      <c r="G86" s="40"/>
      <c r="H86" s="34"/>
      <c r="J86" s="34"/>
      <c r="K86" s="34"/>
      <c r="L86" s="34"/>
      <c r="M86" s="34"/>
      <c r="N86" s="135"/>
    </row>
    <row r="87" spans="4:14" ht="22.5" customHeight="1">
      <c r="D87" s="53"/>
      <c r="E87" s="39"/>
      <c r="F87" s="101"/>
      <c r="G87" s="40"/>
      <c r="H87" s="34"/>
      <c r="J87" s="34"/>
      <c r="K87" s="34"/>
      <c r="L87" s="34"/>
      <c r="M87" s="34"/>
      <c r="N87" s="135"/>
    </row>
    <row r="88" spans="4:14" ht="22.5" customHeight="1">
      <c r="D88" s="53"/>
      <c r="E88" s="39"/>
      <c r="F88" s="101"/>
      <c r="G88" s="40"/>
      <c r="H88" s="34"/>
      <c r="J88" s="34"/>
      <c r="K88" s="34"/>
      <c r="L88" s="34"/>
      <c r="M88" s="34"/>
      <c r="N88" s="135"/>
    </row>
    <row r="89" spans="10:14" ht="21.75" customHeight="1">
      <c r="J89" s="34"/>
      <c r="K89" s="34"/>
      <c r="L89" s="34"/>
      <c r="M89" s="34"/>
      <c r="N89" s="135"/>
    </row>
    <row r="90" spans="1:14" ht="21.75" customHeight="1">
      <c r="A90" s="37"/>
      <c r="J90" s="34"/>
      <c r="K90" s="34"/>
      <c r="L90" s="34"/>
      <c r="M90" s="34"/>
      <c r="N90" s="135"/>
    </row>
    <row r="92" spans="1:14" ht="3" customHeight="1">
      <c r="A92" s="37"/>
      <c r="J92" s="34"/>
      <c r="K92" s="34"/>
      <c r="L92" s="34"/>
      <c r="M92" s="34"/>
      <c r="N92" s="135"/>
    </row>
  </sheetData>
  <sheetProtection/>
  <mergeCells count="7">
    <mergeCell ref="A3:M3"/>
    <mergeCell ref="H7:J7"/>
    <mergeCell ref="H40:J40"/>
    <mergeCell ref="H6:N6"/>
    <mergeCell ref="L7:N7"/>
    <mergeCell ref="H39:N39"/>
    <mergeCell ref="L40:N40"/>
  </mergeCells>
  <printOptions/>
  <pageMargins left="0.7086614173228347" right="0.11811023622047245" top="0.7874015748031497" bottom="0.5905511811023623" header="0.3937007874015748" footer="0.3937007874015748"/>
  <pageSetup firstPageNumber="3" useFirstPageNumber="1" fitToHeight="3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130" zoomScaleNormal="110" zoomScaleSheetLayoutView="130" workbookViewId="0" topLeftCell="A7">
      <selection activeCell="N37" sqref="N37"/>
    </sheetView>
  </sheetViews>
  <sheetFormatPr defaultColWidth="9.140625" defaultRowHeight="24.75" customHeight="1"/>
  <cols>
    <col min="1" max="1" width="3.57421875" style="3" customWidth="1"/>
    <col min="2" max="2" width="4.00390625" style="3" customWidth="1"/>
    <col min="3" max="3" width="3.421875" style="3" customWidth="1"/>
    <col min="4" max="4" width="51.28125" style="3" customWidth="1"/>
    <col min="5" max="5" width="10.7109375" style="4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3" customWidth="1"/>
  </cols>
  <sheetData>
    <row r="1" spans="1:13" s="22" customFormat="1" ht="21" customHeight="1">
      <c r="A1" s="26" t="s">
        <v>0</v>
      </c>
      <c r="B1" s="26"/>
      <c r="C1" s="26"/>
      <c r="D1" s="26"/>
      <c r="E1" s="83"/>
      <c r="F1" s="26"/>
      <c r="G1" s="26"/>
      <c r="H1" s="26"/>
      <c r="K1" s="247" t="s">
        <v>89</v>
      </c>
      <c r="L1" s="247"/>
      <c r="M1" s="247"/>
    </row>
    <row r="2" spans="1:13" s="22" customFormat="1" ht="21" customHeight="1">
      <c r="A2" s="26" t="s">
        <v>57</v>
      </c>
      <c r="B2" s="26"/>
      <c r="C2" s="26"/>
      <c r="D2" s="26"/>
      <c r="E2" s="83"/>
      <c r="F2" s="26"/>
      <c r="G2" s="26"/>
      <c r="H2" s="26"/>
      <c r="K2" s="50"/>
      <c r="L2" s="50"/>
      <c r="M2" s="68" t="s">
        <v>90</v>
      </c>
    </row>
    <row r="3" spans="1:13" s="22" customFormat="1" ht="21" customHeight="1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0"/>
    </row>
    <row r="4" spans="1:13" s="22" customFormat="1" ht="7.5" customHeight="1">
      <c r="A4" s="55"/>
      <c r="B4" s="26"/>
      <c r="C4" s="26"/>
      <c r="D4" s="26"/>
      <c r="E4" s="83"/>
      <c r="F4" s="26"/>
      <c r="G4" s="26"/>
      <c r="H4" s="26"/>
      <c r="K4" s="50"/>
      <c r="L4" s="50"/>
      <c r="M4" s="50"/>
    </row>
    <row r="5" spans="5:13" ht="21" customHeight="1">
      <c r="E5" s="2"/>
      <c r="G5" s="249" t="s">
        <v>99</v>
      </c>
      <c r="H5" s="249"/>
      <c r="I5" s="249"/>
      <c r="J5" s="249"/>
      <c r="K5" s="249"/>
      <c r="L5" s="249"/>
      <c r="M5" s="249"/>
    </row>
    <row r="6" spans="5:13" ht="21" customHeight="1">
      <c r="E6" s="2"/>
      <c r="G6" s="248" t="s">
        <v>1</v>
      </c>
      <c r="H6" s="248"/>
      <c r="I6" s="248"/>
      <c r="J6" s="6"/>
      <c r="K6" s="246" t="s">
        <v>72</v>
      </c>
      <c r="L6" s="246"/>
      <c r="M6" s="246"/>
    </row>
    <row r="7" spans="5:13" ht="21" customHeight="1">
      <c r="E7" s="82" t="s">
        <v>2</v>
      </c>
      <c r="G7" s="129">
        <v>2559</v>
      </c>
      <c r="H7" s="5"/>
      <c r="I7" s="129">
        <v>2558</v>
      </c>
      <c r="J7" s="6"/>
      <c r="K7" s="120">
        <v>2559</v>
      </c>
      <c r="L7" s="2"/>
      <c r="M7" s="120">
        <v>2558</v>
      </c>
    </row>
    <row r="8" spans="1:16" ht="21" customHeight="1">
      <c r="A8" s="7" t="s">
        <v>3</v>
      </c>
      <c r="E8" s="57"/>
      <c r="G8" s="9"/>
      <c r="H8" s="9"/>
      <c r="I8" s="9"/>
      <c r="J8" s="9"/>
      <c r="K8" s="10"/>
      <c r="L8" s="10"/>
      <c r="M8" s="10"/>
      <c r="N8" s="9"/>
      <c r="O8" s="9"/>
      <c r="P8" s="56"/>
    </row>
    <row r="9" spans="1:16" s="154" customFormat="1" ht="21" customHeight="1">
      <c r="A9" s="4" t="s">
        <v>50</v>
      </c>
      <c r="B9" s="4"/>
      <c r="C9" s="4"/>
      <c r="D9" s="4"/>
      <c r="E9" s="57"/>
      <c r="F9" s="4"/>
      <c r="G9" s="10">
        <f>+งบกำไรขาดทุนเบ็ดเสร็จ6เดือน!G9-งบกำไรขาดทุนเบ็ดเสร็จ6เดือน!S9</f>
        <v>72130</v>
      </c>
      <c r="H9" s="10"/>
      <c r="I9" s="10">
        <v>62804</v>
      </c>
      <c r="J9" s="10"/>
      <c r="K9" s="10">
        <f>+งบกำไรขาดทุนเบ็ดเสร็จ6เดือน!K9-งบกำไรขาดทุนเบ็ดเสร็จ6เดือน!P9</f>
        <v>72130</v>
      </c>
      <c r="L9" s="160"/>
      <c r="M9" s="10">
        <f>65157-M10</f>
        <v>62417</v>
      </c>
      <c r="N9" s="155"/>
      <c r="O9" s="155"/>
      <c r="P9" s="156"/>
    </row>
    <row r="10" spans="1:16" s="154" customFormat="1" ht="21" customHeight="1">
      <c r="A10" s="4" t="s">
        <v>27</v>
      </c>
      <c r="B10" s="4"/>
      <c r="C10" s="4"/>
      <c r="D10" s="4"/>
      <c r="E10" s="57"/>
      <c r="F10" s="4"/>
      <c r="G10" s="10">
        <f>+งบกำไรขาดทุนเบ็ดเสร็จ6เดือน!G10-งบกำไรขาดทุนเบ็ดเสร็จ6เดือน!S10</f>
        <v>31466</v>
      </c>
      <c r="H10" s="10"/>
      <c r="I10" s="10">
        <v>6760</v>
      </c>
      <c r="J10" s="10"/>
      <c r="K10" s="10">
        <f>+งบกำไรขาดทุนเบ็ดเสร็จ6เดือน!K10-งบกำไรขาดทุนเบ็ดเสร็จ6เดือน!P10</f>
        <v>25290</v>
      </c>
      <c r="L10" s="160"/>
      <c r="M10" s="10">
        <v>2740</v>
      </c>
      <c r="N10" s="155"/>
      <c r="O10" s="157"/>
      <c r="P10" s="156"/>
    </row>
    <row r="11" spans="1:16" ht="21" customHeight="1">
      <c r="A11" s="3" t="s">
        <v>4</v>
      </c>
      <c r="D11" s="4"/>
      <c r="E11" s="57"/>
      <c r="F11" s="4"/>
      <c r="G11" s="10">
        <f>+งบกำไรขาดทุนเบ็ดเสร็จ6เดือน!G11-งบกำไรขาดทุนเบ็ดเสร็จ6เดือน!S11</f>
        <v>3647</v>
      </c>
      <c r="H11" s="10"/>
      <c r="I11" s="144">
        <v>170</v>
      </c>
      <c r="J11" s="10"/>
      <c r="K11" s="10">
        <f>+งบกำไรขาดทุนเบ็ดเสร็จ6เดือน!K11-งบกำไรขาดทุนเบ็ดเสร็จ6เดือน!P11</f>
        <v>3798</v>
      </c>
      <c r="L11" s="10"/>
      <c r="M11" s="144">
        <v>136</v>
      </c>
      <c r="N11" s="9"/>
      <c r="O11" s="9"/>
      <c r="P11" s="56"/>
    </row>
    <row r="12" spans="1:16" ht="21" customHeight="1">
      <c r="A12" s="7" t="s">
        <v>5</v>
      </c>
      <c r="D12" s="4"/>
      <c r="E12" s="2"/>
      <c r="F12" s="4"/>
      <c r="G12" s="16">
        <f>SUM(G9:G11)</f>
        <v>107243</v>
      </c>
      <c r="H12" s="10"/>
      <c r="I12" s="58">
        <f>SUM(I9:I11)</f>
        <v>69734</v>
      </c>
      <c r="J12" s="10"/>
      <c r="K12" s="16">
        <f>SUM(K9:K11)</f>
        <v>101218</v>
      </c>
      <c r="L12" s="10"/>
      <c r="M12" s="58">
        <f>SUM(M9:M11)</f>
        <v>65293</v>
      </c>
      <c r="N12" s="9"/>
      <c r="O12" s="9"/>
      <c r="P12" s="56"/>
    </row>
    <row r="13" spans="4:16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  <c r="O13" s="9"/>
      <c r="P13" s="56"/>
    </row>
    <row r="14" spans="1:16" ht="21" customHeight="1">
      <c r="A14" s="7" t="s">
        <v>24</v>
      </c>
      <c r="D14" s="4"/>
      <c r="E14" s="57"/>
      <c r="F14" s="4"/>
      <c r="G14" s="10"/>
      <c r="H14" s="10"/>
      <c r="I14" s="10"/>
      <c r="J14" s="10"/>
      <c r="K14" s="10"/>
      <c r="L14" s="10"/>
      <c r="M14" s="10"/>
      <c r="N14" s="9"/>
      <c r="O14" s="9"/>
      <c r="P14" s="56"/>
    </row>
    <row r="15" spans="1:16" s="4" customFormat="1" ht="21" customHeight="1">
      <c r="A15" s="4" t="s">
        <v>51</v>
      </c>
      <c r="E15" s="57"/>
      <c r="G15" s="10">
        <f>+งบกำไรขาดทุนเบ็ดเสร็จ6เดือน!G15-งบกำไรขาดทุนเบ็ดเสร็จ6เดือน!S15</f>
        <v>50266</v>
      </c>
      <c r="H15" s="10"/>
      <c r="I15" s="144">
        <v>42911</v>
      </c>
      <c r="J15" s="10"/>
      <c r="K15" s="10">
        <f>+งบกำไรขาดทุนเบ็ดเสร็จ6เดือน!K15-งบกำไรขาดทุนเบ็ดเสร็จ6เดือน!P15</f>
        <v>50266</v>
      </c>
      <c r="L15" s="10"/>
      <c r="M15" s="144">
        <f>45018-M16</f>
        <v>42911</v>
      </c>
      <c r="N15" s="10"/>
      <c r="O15" s="10"/>
      <c r="P15" s="80"/>
    </row>
    <row r="16" spans="1:16" s="4" customFormat="1" ht="21" customHeight="1">
      <c r="A16" s="4" t="s">
        <v>28</v>
      </c>
      <c r="E16" s="57"/>
      <c r="G16" s="10">
        <f>+งบกำไรขาดทุนเบ็ดเสร็จ6เดือน!G16-งบกำไรขาดทุนเบ็ดเสร็จ6เดือน!S16</f>
        <v>20729</v>
      </c>
      <c r="H16" s="10"/>
      <c r="I16" s="111">
        <v>5730</v>
      </c>
      <c r="J16" s="10"/>
      <c r="K16" s="10">
        <f>+งบกำไรขาดทุนเบ็ดเสร็จ6เดือน!K16-งบกำไรขาดทุนเบ็ดเสร็จ6เดือน!P16</f>
        <v>16627</v>
      </c>
      <c r="L16" s="10"/>
      <c r="M16" s="10">
        <v>2107</v>
      </c>
      <c r="N16" s="10"/>
      <c r="O16" s="10"/>
      <c r="P16" s="80"/>
    </row>
    <row r="17" spans="1:16" ht="21" customHeight="1">
      <c r="A17" s="3" t="s">
        <v>55</v>
      </c>
      <c r="D17" s="4"/>
      <c r="E17" s="57"/>
      <c r="F17" s="4"/>
      <c r="G17" s="10">
        <f>+งบกำไรขาดทุนเบ็ดเสร็จ6เดือน!G17-งบกำไรขาดทุนเบ็ดเสร็จ6เดือน!S17</f>
        <v>3271</v>
      </c>
      <c r="H17" s="10"/>
      <c r="I17" s="144">
        <v>2069</v>
      </c>
      <c r="J17" s="10"/>
      <c r="K17" s="10">
        <f>+งบกำไรขาดทุนเบ็ดเสร็จ6เดือน!K17-งบกำไรขาดทุนเบ็ดเสร็จ6เดือน!P17</f>
        <v>2473</v>
      </c>
      <c r="L17" s="10"/>
      <c r="M17" s="144">
        <v>4480</v>
      </c>
      <c r="N17" s="9"/>
      <c r="O17" s="9"/>
      <c r="P17" s="56"/>
    </row>
    <row r="18" spans="1:16" ht="21" customHeight="1">
      <c r="A18" s="3" t="s">
        <v>52</v>
      </c>
      <c r="D18" s="4"/>
      <c r="E18" s="57"/>
      <c r="F18" s="4"/>
      <c r="G18" s="10">
        <f>+งบกำไรขาดทุนเบ็ดเสร็จ6เดือน!G18-งบกำไรขาดทุนเบ็ดเสร็จ6เดือน!S18</f>
        <v>33916</v>
      </c>
      <c r="H18" s="10"/>
      <c r="I18" s="144">
        <v>23152</v>
      </c>
      <c r="J18" s="10"/>
      <c r="K18" s="10">
        <f>+งบกำไรขาดทุนเบ็ดเสร็จ6เดือน!K18-งบกำไรขาดทุนเบ็ดเสร็จ6เดือน!P18</f>
        <v>29578</v>
      </c>
      <c r="L18" s="10"/>
      <c r="M18" s="144">
        <v>21559</v>
      </c>
      <c r="N18" s="9"/>
      <c r="O18" s="9"/>
      <c r="P18" s="56"/>
    </row>
    <row r="19" spans="1:16" s="4" customFormat="1" ht="21" customHeight="1">
      <c r="A19" s="4" t="s">
        <v>53</v>
      </c>
      <c r="E19" s="57"/>
      <c r="G19" s="10">
        <f>+งบกำไรขาดทุนเบ็ดเสร็จ6เดือน!G19-งบกำไรขาดทุนเบ็ดเสร็จ6เดือน!S19</f>
        <v>3349</v>
      </c>
      <c r="H19" s="10"/>
      <c r="I19" s="144">
        <v>2333</v>
      </c>
      <c r="J19" s="10"/>
      <c r="K19" s="10">
        <f>+งบกำไรขาดทุนเบ็ดเสร็จ6เดือน!K19-งบกำไรขาดทุนเบ็ดเสร็จ6เดือน!P19</f>
        <v>1749</v>
      </c>
      <c r="L19" s="10"/>
      <c r="M19" s="144">
        <v>2129</v>
      </c>
      <c r="N19" s="10"/>
      <c r="O19" s="14"/>
      <c r="P19" s="80"/>
    </row>
    <row r="20" spans="1:16" ht="21" customHeight="1">
      <c r="A20" s="7" t="s">
        <v>25</v>
      </c>
      <c r="D20" s="4"/>
      <c r="E20" s="57"/>
      <c r="F20" s="4"/>
      <c r="G20" s="16">
        <f>SUM(G15:G19)</f>
        <v>111531</v>
      </c>
      <c r="H20" s="10"/>
      <c r="I20" s="16">
        <f>SUM(I15:I19)</f>
        <v>76195</v>
      </c>
      <c r="J20" s="10"/>
      <c r="K20" s="16">
        <f>SUM(K15:K19)</f>
        <v>100693</v>
      </c>
      <c r="L20" s="10"/>
      <c r="M20" s="16">
        <f>SUM(M15:M19)</f>
        <v>73186</v>
      </c>
      <c r="N20" s="9"/>
      <c r="O20" s="9"/>
      <c r="P20" s="56"/>
    </row>
    <row r="21" spans="4:16" ht="7.5" customHeight="1">
      <c r="D21" s="4"/>
      <c r="E21" s="57"/>
      <c r="F21" s="4"/>
      <c r="G21" s="21"/>
      <c r="H21" s="10"/>
      <c r="I21" s="10"/>
      <c r="J21" s="10"/>
      <c r="K21" s="21"/>
      <c r="L21" s="10"/>
      <c r="M21" s="10"/>
      <c r="N21" s="9"/>
      <c r="O21" s="9"/>
      <c r="P21" s="56"/>
    </row>
    <row r="22" spans="1:16" ht="21" customHeight="1">
      <c r="A22" s="7" t="s">
        <v>97</v>
      </c>
      <c r="D22" s="4"/>
      <c r="E22" s="57"/>
      <c r="F22" s="4"/>
      <c r="G22" s="13">
        <f>+G12-G20</f>
        <v>-4288</v>
      </c>
      <c r="H22" s="10"/>
      <c r="I22" s="10">
        <f>+I12-I20</f>
        <v>-6461</v>
      </c>
      <c r="J22" s="10"/>
      <c r="K22" s="13">
        <f>+K12-K20</f>
        <v>525</v>
      </c>
      <c r="L22" s="10"/>
      <c r="M22" s="10">
        <f>+M12-M20</f>
        <v>-7893</v>
      </c>
      <c r="N22" s="9"/>
      <c r="O22" s="9"/>
      <c r="P22" s="56"/>
    </row>
    <row r="23" spans="4:16" ht="7.5" customHeight="1">
      <c r="D23" s="4"/>
      <c r="E23" s="57"/>
      <c r="F23" s="4"/>
      <c r="G23" s="10"/>
      <c r="H23" s="10"/>
      <c r="I23" s="10"/>
      <c r="J23" s="10"/>
      <c r="K23" s="10"/>
      <c r="L23" s="10"/>
      <c r="M23" s="10"/>
      <c r="N23" s="9"/>
      <c r="O23" s="9"/>
      <c r="P23" s="56"/>
    </row>
    <row r="24" spans="1:16" ht="21" customHeight="1">
      <c r="A24" s="3" t="s">
        <v>173</v>
      </c>
      <c r="D24" s="4"/>
      <c r="E24" s="57">
        <v>20</v>
      </c>
      <c r="F24" s="4"/>
      <c r="G24" s="75">
        <f>+งบกำไรขาดทุนเบ็ดเสร็จ6เดือน!G24-งบกำไรขาดทุนเบ็ดเสร็จ6เดือน!S24</f>
        <v>-1858</v>
      </c>
      <c r="H24" s="10"/>
      <c r="I24" s="71">
        <v>-443.0344699999996</v>
      </c>
      <c r="J24" s="10"/>
      <c r="K24" s="75">
        <f>+งบกำไรขาดทุนเบ็ดเสร็จ6เดือน!K24-งบกำไรขาดทุนเบ็ดเสร็จ6เดือน!P24</f>
        <v>-1858</v>
      </c>
      <c r="L24" s="10"/>
      <c r="M24" s="71">
        <v>-443</v>
      </c>
      <c r="N24" s="9"/>
      <c r="O24" s="15"/>
      <c r="P24" s="56"/>
    </row>
    <row r="25" spans="4:16" ht="7.5" customHeight="1">
      <c r="D25" s="4"/>
      <c r="E25" s="57"/>
      <c r="F25" s="4"/>
      <c r="G25" s="10"/>
      <c r="H25" s="10"/>
      <c r="I25" s="10"/>
      <c r="J25" s="10"/>
      <c r="K25" s="10"/>
      <c r="L25" s="10"/>
      <c r="M25" s="10"/>
      <c r="N25" s="9"/>
      <c r="O25" s="9"/>
      <c r="P25" s="56"/>
    </row>
    <row r="26" spans="1:16" ht="21" customHeight="1">
      <c r="A26" s="8" t="s">
        <v>95</v>
      </c>
      <c r="D26" s="4"/>
      <c r="E26" s="2"/>
      <c r="F26" s="4"/>
      <c r="G26" s="13">
        <f>SUM(G22:G24)</f>
        <v>-6146</v>
      </c>
      <c r="H26" s="13"/>
      <c r="I26" s="13">
        <f>SUM(I22:I24)</f>
        <v>-6904.03447</v>
      </c>
      <c r="J26" s="13"/>
      <c r="K26" s="13">
        <f>SUM(K22:K24)</f>
        <v>-1333</v>
      </c>
      <c r="L26" s="13"/>
      <c r="M26" s="13">
        <f>SUM(M22:M24)</f>
        <v>-8336</v>
      </c>
      <c r="N26" s="12"/>
      <c r="O26" s="12"/>
      <c r="P26" s="56"/>
    </row>
    <row r="27" spans="1:16" ht="7.5" customHeight="1">
      <c r="A27" s="7"/>
      <c r="D27" s="4"/>
      <c r="E27" s="2"/>
      <c r="F27" s="4"/>
      <c r="G27" s="13"/>
      <c r="H27" s="13"/>
      <c r="I27" s="13"/>
      <c r="J27" s="13"/>
      <c r="K27" s="13"/>
      <c r="L27" s="13"/>
      <c r="M27" s="13"/>
      <c r="N27" s="12"/>
      <c r="O27" s="12"/>
      <c r="P27" s="56"/>
    </row>
    <row r="28" spans="1:16" s="4" customFormat="1" ht="21" customHeight="1">
      <c r="A28" s="48" t="s">
        <v>142</v>
      </c>
      <c r="B28" s="31"/>
      <c r="C28" s="31"/>
      <c r="E28" s="2"/>
      <c r="G28" s="13"/>
      <c r="H28" s="13"/>
      <c r="I28" s="13"/>
      <c r="J28" s="13"/>
      <c r="K28" s="13"/>
      <c r="L28" s="13"/>
      <c r="N28" s="13"/>
      <c r="O28" s="13"/>
      <c r="P28" s="80"/>
    </row>
    <row r="29" spans="1:18" s="4" customFormat="1" ht="21" customHeight="1">
      <c r="A29" s="48" t="s">
        <v>118</v>
      </c>
      <c r="B29" s="31"/>
      <c r="C29" s="31"/>
      <c r="E29" s="2"/>
      <c r="G29" s="13"/>
      <c r="H29" s="13"/>
      <c r="I29" s="144"/>
      <c r="J29" s="13"/>
      <c r="K29" s="13"/>
      <c r="L29" s="13"/>
      <c r="M29" s="144"/>
      <c r="N29" s="233" t="s">
        <v>162</v>
      </c>
      <c r="O29" s="233"/>
      <c r="P29" s="234"/>
      <c r="Q29" s="79"/>
      <c r="R29" s="79"/>
    </row>
    <row r="30" spans="1:18" s="4" customFormat="1" ht="21" customHeight="1">
      <c r="A30" s="31" t="s">
        <v>170</v>
      </c>
      <c r="C30" s="31"/>
      <c r="E30" s="2"/>
      <c r="G30" s="13"/>
      <c r="H30" s="13"/>
      <c r="J30" s="13"/>
      <c r="K30" s="13"/>
      <c r="L30" s="13"/>
      <c r="N30" s="233" t="s">
        <v>109</v>
      </c>
      <c r="O30" s="233"/>
      <c r="P30" s="234"/>
      <c r="Q30" s="79"/>
      <c r="R30" s="79"/>
    </row>
    <row r="31" spans="1:18" s="4" customFormat="1" ht="21" customHeight="1">
      <c r="A31" s="31"/>
      <c r="B31" s="147" t="s">
        <v>109</v>
      </c>
      <c r="C31" s="31"/>
      <c r="E31" s="2"/>
      <c r="G31" s="10">
        <f>+งบกำไรขาดทุนเบ็ดเสร็จ6เดือน!G31-งบกำไรขาดทุนเบ็ดเสร็จ6เดือน!S31</f>
        <v>1516</v>
      </c>
      <c r="H31" s="13"/>
      <c r="I31" s="161">
        <v>4.811829999999645</v>
      </c>
      <c r="J31" s="13"/>
      <c r="K31" s="10">
        <f>+งบกำไรขาดทุนเบ็ดเสร็จ6เดือน!K31-งบกำไรขาดทุนเบ็ดเสร็จ6เดือน!P31</f>
        <v>1477</v>
      </c>
      <c r="L31" s="13"/>
      <c r="M31" s="161">
        <v>4.839789999999994</v>
      </c>
      <c r="N31" s="233" t="s">
        <v>163</v>
      </c>
      <c r="O31" s="233"/>
      <c r="P31" s="234"/>
      <c r="Q31" s="79"/>
      <c r="R31" s="79"/>
    </row>
    <row r="32" spans="1:16" s="4" customFormat="1" ht="20.25" customHeight="1">
      <c r="A32" s="31" t="s">
        <v>175</v>
      </c>
      <c r="B32" s="147"/>
      <c r="C32" s="31"/>
      <c r="E32" s="2"/>
      <c r="H32" s="14"/>
      <c r="J32" s="14"/>
      <c r="N32" s="13"/>
      <c r="O32" s="13"/>
      <c r="P32" s="80"/>
    </row>
    <row r="33" spans="1:16" s="4" customFormat="1" ht="20.25" customHeight="1">
      <c r="A33" s="31"/>
      <c r="B33" s="147" t="s">
        <v>176</v>
      </c>
      <c r="C33" s="31"/>
      <c r="E33" s="2"/>
      <c r="G33" s="75">
        <f>+งบกำไรขาดทุนเบ็ดเสร็จ6เดือน!G33-งบกำไรขาดทุนเบ็ดเสร็จ6เดือน!S35</f>
        <v>-303</v>
      </c>
      <c r="H33" s="14"/>
      <c r="I33" s="162">
        <v>-1</v>
      </c>
      <c r="J33" s="14"/>
      <c r="K33" s="75">
        <f>+งบกำไรขาดทุนเบ็ดเสร็จ6เดือน!K33-งบกำไรขาดทุนเบ็ดเสร็จ6เดือน!P35</f>
        <v>-295</v>
      </c>
      <c r="M33" s="162">
        <v>-0.9679599999999482</v>
      </c>
      <c r="N33" s="13"/>
      <c r="O33" s="13"/>
      <c r="P33" s="80"/>
    </row>
    <row r="34" spans="1:16" s="4" customFormat="1" ht="20.25" customHeight="1">
      <c r="A34" s="31"/>
      <c r="B34" s="147"/>
      <c r="C34" s="31"/>
      <c r="E34" s="2"/>
      <c r="G34" s="161">
        <f>SUM(G31:G33)</f>
        <v>1213</v>
      </c>
      <c r="H34" s="14"/>
      <c r="I34" s="161">
        <f>SUM(I31:I33)</f>
        <v>3.8118299999996452</v>
      </c>
      <c r="J34" s="14"/>
      <c r="K34" s="161">
        <f>SUM(K31:K33)</f>
        <v>1182</v>
      </c>
      <c r="M34" s="161">
        <f>SUM(M31:M33)</f>
        <v>3.8718300000000454</v>
      </c>
      <c r="N34" s="13"/>
      <c r="O34" s="13"/>
      <c r="P34" s="80"/>
    </row>
    <row r="35" spans="1:16" s="4" customFormat="1" ht="20.25" customHeight="1">
      <c r="A35" s="48" t="s">
        <v>119</v>
      </c>
      <c r="B35" s="147"/>
      <c r="C35" s="31"/>
      <c r="E35" s="2"/>
      <c r="H35" s="14"/>
      <c r="J35" s="14"/>
      <c r="N35" s="13"/>
      <c r="O35" s="13"/>
      <c r="P35" s="80"/>
    </row>
    <row r="36" spans="1:16" s="4" customFormat="1" ht="21" customHeight="1">
      <c r="A36" s="4" t="s">
        <v>177</v>
      </c>
      <c r="E36" s="2"/>
      <c r="H36" s="13"/>
      <c r="J36" s="13"/>
      <c r="N36" s="13"/>
      <c r="O36" s="13"/>
      <c r="P36" s="80"/>
    </row>
    <row r="37" spans="2:16" s="4" customFormat="1" ht="21" customHeight="1">
      <c r="B37" s="4" t="s">
        <v>178</v>
      </c>
      <c r="E37" s="2"/>
      <c r="G37" s="10">
        <f>+งบกำไรขาดทุนเบ็ดเสร็จ6เดือน!G37-งบกำไรขาดทุนเบ็ดเสร็จ6เดือน!S38</f>
        <v>-485</v>
      </c>
      <c r="H37" s="13"/>
      <c r="I37" s="145" t="s">
        <v>41</v>
      </c>
      <c r="J37" s="13"/>
      <c r="K37" s="10">
        <f>+งบกำไรขาดทุนเบ็ดเสร็จ6เดือน!K37-งบกำไรขาดทุนเบ็ดเสร็จ6เดือน!P38</f>
        <v>-485</v>
      </c>
      <c r="M37" s="145" t="s">
        <v>41</v>
      </c>
      <c r="N37" s="13"/>
      <c r="O37" s="13"/>
      <c r="P37" s="80"/>
    </row>
    <row r="38" spans="1:16" s="4" customFormat="1" ht="21" customHeight="1">
      <c r="A38" s="48" t="s">
        <v>143</v>
      </c>
      <c r="E38" s="2"/>
      <c r="G38" s="128">
        <f>SUM(G34:G37)</f>
        <v>728</v>
      </c>
      <c r="H38" s="13"/>
      <c r="I38" s="128">
        <f>SUM(I34:I37)</f>
        <v>3.8118299999996452</v>
      </c>
      <c r="J38" s="13"/>
      <c r="K38" s="128">
        <f>SUM(K34:K37)</f>
        <v>697</v>
      </c>
      <c r="M38" s="128">
        <f>SUM(M34:M37)</f>
        <v>3.8718300000000454</v>
      </c>
      <c r="N38" s="163"/>
      <c r="O38" s="163"/>
      <c r="P38" s="80"/>
    </row>
    <row r="39" spans="1:16" s="4" customFormat="1" ht="9" customHeight="1">
      <c r="A39" s="31"/>
      <c r="E39" s="2"/>
      <c r="G39" s="13"/>
      <c r="H39" s="13"/>
      <c r="I39" s="13"/>
      <c r="J39" s="13"/>
      <c r="K39" s="13"/>
      <c r="L39" s="13"/>
      <c r="M39" s="13"/>
      <c r="N39" s="13"/>
      <c r="O39" s="13"/>
      <c r="P39" s="80"/>
    </row>
    <row r="40" spans="1:16" s="4" customFormat="1" ht="21.75" thickBot="1">
      <c r="A40" s="8" t="s">
        <v>148</v>
      </c>
      <c r="E40" s="2"/>
      <c r="G40" s="164">
        <f>+G38+G26</f>
        <v>-5418</v>
      </c>
      <c r="H40" s="13"/>
      <c r="I40" s="164">
        <f>+I38+I26</f>
        <v>-6900.22264</v>
      </c>
      <c r="J40" s="13"/>
      <c r="K40" s="164">
        <f>+K38+K26</f>
        <v>-636</v>
      </c>
      <c r="L40" s="13"/>
      <c r="M40" s="164">
        <f>+M38+M26</f>
        <v>-8332.12817</v>
      </c>
      <c r="N40" s="13"/>
      <c r="O40" s="13"/>
      <c r="P40" s="80"/>
    </row>
    <row r="41" spans="1:16" ht="7.5" customHeight="1" thickTop="1">
      <c r="A41" s="8"/>
      <c r="D41" s="4"/>
      <c r="E41" s="2"/>
      <c r="F41" s="4"/>
      <c r="G41" s="13"/>
      <c r="H41" s="13"/>
      <c r="I41" s="13"/>
      <c r="J41" s="13"/>
      <c r="K41" s="13"/>
      <c r="L41" s="13"/>
      <c r="M41" s="13"/>
      <c r="N41" s="12"/>
      <c r="O41" s="12"/>
      <c r="P41" s="56"/>
    </row>
    <row r="42" spans="1:16" ht="21" customHeight="1">
      <c r="A42" s="8" t="s">
        <v>98</v>
      </c>
      <c r="B42" s="4"/>
      <c r="C42" s="4"/>
      <c r="D42" s="4"/>
      <c r="E42" s="2"/>
      <c r="F42" s="4"/>
      <c r="G42" s="13"/>
      <c r="H42" s="13"/>
      <c r="I42" s="13"/>
      <c r="J42" s="13"/>
      <c r="K42" s="13"/>
      <c r="L42" s="13"/>
      <c r="M42" s="13"/>
      <c r="N42" s="12"/>
      <c r="O42" s="12"/>
      <c r="P42" s="56"/>
    </row>
    <row r="43" spans="1:16" ht="21" customHeight="1">
      <c r="A43" s="8"/>
      <c r="B43" s="4" t="s">
        <v>126</v>
      </c>
      <c r="C43" s="4"/>
      <c r="D43" s="4"/>
      <c r="E43" s="2"/>
      <c r="F43" s="4"/>
      <c r="G43" s="13">
        <f>+G26</f>
        <v>-6146</v>
      </c>
      <c r="H43" s="13"/>
      <c r="I43" s="13">
        <f>+I26</f>
        <v>-6904.03447</v>
      </c>
      <c r="J43" s="13"/>
      <c r="K43" s="13">
        <f>+K26</f>
        <v>-1333</v>
      </c>
      <c r="L43" s="13"/>
      <c r="M43" s="13">
        <f>+M26</f>
        <v>-8336</v>
      </c>
      <c r="N43" s="12"/>
      <c r="O43" s="12"/>
      <c r="P43" s="56"/>
    </row>
    <row r="44" spans="1:16" ht="21" customHeight="1">
      <c r="A44" s="8"/>
      <c r="B44" s="4" t="s">
        <v>58</v>
      </c>
      <c r="C44" s="4"/>
      <c r="D44" s="4"/>
      <c r="E44" s="2"/>
      <c r="F44" s="4"/>
      <c r="G44" s="113" t="s">
        <v>41</v>
      </c>
      <c r="H44" s="113"/>
      <c r="I44" s="113" t="s">
        <v>41</v>
      </c>
      <c r="J44" s="113"/>
      <c r="K44" s="113" t="s">
        <v>41</v>
      </c>
      <c r="L44" s="113"/>
      <c r="M44" s="113" t="s">
        <v>41</v>
      </c>
      <c r="N44" s="12"/>
      <c r="O44" s="12"/>
      <c r="P44" s="56"/>
    </row>
    <row r="45" spans="1:16" ht="21" customHeight="1" thickBot="1">
      <c r="A45" s="8"/>
      <c r="B45" s="4"/>
      <c r="C45" s="4"/>
      <c r="D45" s="4"/>
      <c r="E45" s="2"/>
      <c r="F45" s="4"/>
      <c r="G45" s="59">
        <f>SUM(G43:G44)</f>
        <v>-6146</v>
      </c>
      <c r="H45" s="13"/>
      <c r="I45" s="59">
        <f>SUM(I43:I44)</f>
        <v>-6904.03447</v>
      </c>
      <c r="J45" s="13"/>
      <c r="K45" s="59">
        <f>SUM(K43:K44)</f>
        <v>-1333</v>
      </c>
      <c r="L45" s="13"/>
      <c r="M45" s="59">
        <f>SUM(M43:M44)</f>
        <v>-8336</v>
      </c>
      <c r="N45" s="12"/>
      <c r="O45" s="12"/>
      <c r="P45" s="56"/>
    </row>
    <row r="46" spans="4:16" ht="7.5" customHeight="1" thickTop="1">
      <c r="D46" s="4"/>
      <c r="E46" s="2"/>
      <c r="F46" s="4"/>
      <c r="G46" s="60"/>
      <c r="H46" s="60"/>
      <c r="I46" s="60"/>
      <c r="J46" s="60"/>
      <c r="K46" s="60"/>
      <c r="L46" s="60"/>
      <c r="M46" s="60"/>
      <c r="N46" s="61"/>
      <c r="O46" s="61"/>
      <c r="P46" s="56"/>
    </row>
    <row r="47" spans="1:16" ht="21" customHeight="1">
      <c r="A47" s="8" t="s">
        <v>125</v>
      </c>
      <c r="B47" s="4"/>
      <c r="D47" s="4"/>
      <c r="E47" s="2"/>
      <c r="F47" s="4"/>
      <c r="G47" s="60"/>
      <c r="H47" s="60"/>
      <c r="I47" s="60"/>
      <c r="J47" s="60"/>
      <c r="K47" s="60"/>
      <c r="L47" s="60"/>
      <c r="M47" s="60"/>
      <c r="N47" s="61"/>
      <c r="O47" s="61"/>
      <c r="P47" s="56"/>
    </row>
    <row r="48" spans="2:16" ht="21" customHeight="1">
      <c r="B48" s="4" t="s">
        <v>126</v>
      </c>
      <c r="D48" s="4"/>
      <c r="E48" s="2"/>
      <c r="F48" s="4"/>
      <c r="G48" s="13">
        <f>+G40</f>
        <v>-5418</v>
      </c>
      <c r="H48" s="60"/>
      <c r="I48" s="10">
        <f>+I40</f>
        <v>-6900.22264</v>
      </c>
      <c r="J48" s="60"/>
      <c r="K48" s="13">
        <f>+K40</f>
        <v>-636</v>
      </c>
      <c r="L48" s="60"/>
      <c r="M48" s="10">
        <f>+M40</f>
        <v>-8332.12817</v>
      </c>
      <c r="N48" s="61"/>
      <c r="O48" s="9"/>
      <c r="P48" s="56"/>
    </row>
    <row r="49" spans="2:16" ht="21" customHeight="1">
      <c r="B49" s="4" t="s">
        <v>58</v>
      </c>
      <c r="D49" s="4"/>
      <c r="E49" s="2"/>
      <c r="F49" s="4"/>
      <c r="G49" s="113" t="s">
        <v>41</v>
      </c>
      <c r="H49" s="113"/>
      <c r="I49" s="113" t="s">
        <v>41</v>
      </c>
      <c r="J49" s="113"/>
      <c r="K49" s="113" t="s">
        <v>41</v>
      </c>
      <c r="L49" s="113"/>
      <c r="M49" s="113" t="s">
        <v>41</v>
      </c>
      <c r="N49" s="20"/>
      <c r="O49" s="20"/>
      <c r="P49" s="56"/>
    </row>
    <row r="50" spans="4:18" ht="21" customHeight="1" thickBot="1">
      <c r="D50" s="4"/>
      <c r="E50" s="2"/>
      <c r="F50" s="4"/>
      <c r="G50" s="59">
        <f>SUM(G48:G49)</f>
        <v>-5418</v>
      </c>
      <c r="H50" s="60"/>
      <c r="I50" s="62">
        <f>SUM(I48:I49)</f>
        <v>-6900.22264</v>
      </c>
      <c r="J50" s="60"/>
      <c r="K50" s="59">
        <f>SUM(K48:K49)</f>
        <v>-636</v>
      </c>
      <c r="L50" s="60"/>
      <c r="M50" s="62">
        <f>SUM(M48:M49)</f>
        <v>-8332.12817</v>
      </c>
      <c r="N50" s="61"/>
      <c r="O50" s="9"/>
      <c r="P50" s="63"/>
      <c r="Q50" s="63"/>
      <c r="R50" s="63"/>
    </row>
    <row r="51" spans="4:18" ht="7.5" customHeight="1" thickTop="1">
      <c r="D51" s="4"/>
      <c r="E51" s="2"/>
      <c r="F51" s="4"/>
      <c r="G51" s="60"/>
      <c r="H51" s="60"/>
      <c r="I51" s="60"/>
      <c r="J51" s="60"/>
      <c r="K51" s="60"/>
      <c r="L51" s="60"/>
      <c r="M51" s="60"/>
      <c r="N51" s="61"/>
      <c r="O51" s="61"/>
      <c r="P51" s="63"/>
      <c r="Q51" s="63"/>
      <c r="R51" s="63"/>
    </row>
    <row r="52" spans="1:18" ht="21" customHeight="1" thickBot="1">
      <c r="A52" s="64" t="s">
        <v>168</v>
      </c>
      <c r="D52" s="4"/>
      <c r="E52" s="57">
        <v>22</v>
      </c>
      <c r="F52" s="4"/>
      <c r="G52" s="196">
        <f>+G43/1041064</f>
        <v>-0.005903575572683332</v>
      </c>
      <c r="H52" s="60"/>
      <c r="I52" s="196">
        <v>-0.006902017376127879</v>
      </c>
      <c r="J52" s="60"/>
      <c r="K52" s="196">
        <v>-0.001</v>
      </c>
      <c r="L52" s="60"/>
      <c r="M52" s="196">
        <v>-0.008333564540763656</v>
      </c>
      <c r="N52" s="61"/>
      <c r="O52" s="61"/>
      <c r="P52" s="63"/>
      <c r="Q52" s="63"/>
      <c r="R52" s="63"/>
    </row>
    <row r="53" spans="4:18" ht="7.5" customHeight="1" thickTop="1">
      <c r="D53" s="4"/>
      <c r="E53" s="2"/>
      <c r="F53" s="4"/>
      <c r="G53" s="60"/>
      <c r="H53" s="60"/>
      <c r="I53" s="60"/>
      <c r="J53" s="60"/>
      <c r="K53" s="60"/>
      <c r="L53" s="60"/>
      <c r="M53" s="60"/>
      <c r="N53" s="61"/>
      <c r="O53" s="61"/>
      <c r="P53" s="63"/>
      <c r="Q53" s="63"/>
      <c r="R53" s="63"/>
    </row>
    <row r="54" spans="1:18" ht="21" customHeight="1" thickBot="1">
      <c r="A54" s="64" t="s">
        <v>169</v>
      </c>
      <c r="D54" s="4"/>
      <c r="E54" s="57">
        <v>22</v>
      </c>
      <c r="F54" s="4"/>
      <c r="G54" s="196">
        <f>+G43/1093043</f>
        <v>-0.005622834600285624</v>
      </c>
      <c r="H54" s="98"/>
      <c r="I54" s="197">
        <f>I43/1041064</f>
        <v>-0.006631709933299009</v>
      </c>
      <c r="J54" s="98"/>
      <c r="K54" s="196">
        <v>-0.001</v>
      </c>
      <c r="L54" s="98"/>
      <c r="M54" s="196">
        <f>M43/1041064</f>
        <v>-0.008007192641374594</v>
      </c>
      <c r="N54" s="63"/>
      <c r="O54" s="63"/>
      <c r="P54" s="63"/>
      <c r="Q54" s="63"/>
      <c r="R54" s="63"/>
    </row>
    <row r="55" ht="14.2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4330708661417323" bottom="0.5905511811023623" header="0.3937007874015748" footer="0.3937007874015748"/>
  <pageSetup firstPageNumber="5" useFirstPageNumber="1" horizontalDpi="600" verticalDpi="600" orientation="portrait" paperSize="9" scale="75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="130" zoomScaleNormal="90" zoomScaleSheetLayoutView="130" zoomScalePageLayoutView="0" workbookViewId="0" topLeftCell="A40">
      <selection activeCell="N37" sqref="N37"/>
    </sheetView>
  </sheetViews>
  <sheetFormatPr defaultColWidth="9.140625" defaultRowHeight="21.75"/>
  <cols>
    <col min="1" max="1" width="3.57421875" style="3" customWidth="1"/>
    <col min="2" max="2" width="4.00390625" style="3" customWidth="1"/>
    <col min="3" max="3" width="3.421875" style="3" customWidth="1"/>
    <col min="4" max="4" width="51.421875" style="3" customWidth="1"/>
    <col min="5" max="5" width="10.7109375" style="4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4" customWidth="1"/>
    <col min="12" max="12" width="1.7109375" style="4" customWidth="1"/>
    <col min="13" max="13" width="14.7109375" style="4" customWidth="1"/>
    <col min="14" max="14" width="9.140625" style="3" customWidth="1"/>
    <col min="15" max="15" width="36.140625" style="213" customWidth="1"/>
    <col min="16" max="16" width="17.8515625" style="213" bestFit="1" customWidth="1"/>
    <col min="17" max="17" width="9.140625" style="3" customWidth="1"/>
    <col min="18" max="18" width="32.57421875" style="3" customWidth="1"/>
    <col min="19" max="19" width="11.140625" style="3" bestFit="1" customWidth="1"/>
    <col min="20" max="16384" width="9.140625" style="3" customWidth="1"/>
  </cols>
  <sheetData>
    <row r="1" spans="1:19" s="22" customFormat="1" ht="21" customHeight="1">
      <c r="A1" s="26" t="s">
        <v>0</v>
      </c>
      <c r="B1" s="26"/>
      <c r="C1" s="26"/>
      <c r="D1" s="26"/>
      <c r="E1" s="83"/>
      <c r="F1" s="26"/>
      <c r="G1" s="26"/>
      <c r="H1" s="26"/>
      <c r="K1" s="247" t="s">
        <v>89</v>
      </c>
      <c r="L1" s="247"/>
      <c r="M1" s="247"/>
      <c r="O1" s="209" t="s">
        <v>0</v>
      </c>
      <c r="P1" s="210" t="s">
        <v>89</v>
      </c>
      <c r="R1" s="26" t="s">
        <v>0</v>
      </c>
      <c r="S1" s="26"/>
    </row>
    <row r="2" spans="1:19" s="22" customFormat="1" ht="21" customHeight="1">
      <c r="A2" s="26" t="s">
        <v>57</v>
      </c>
      <c r="B2" s="26"/>
      <c r="C2" s="26"/>
      <c r="D2" s="26"/>
      <c r="E2" s="83"/>
      <c r="F2" s="26"/>
      <c r="G2" s="26"/>
      <c r="H2" s="26"/>
      <c r="K2" s="50"/>
      <c r="L2" s="50"/>
      <c r="M2" s="68" t="s">
        <v>90</v>
      </c>
      <c r="O2" s="209" t="s">
        <v>57</v>
      </c>
      <c r="P2" s="211"/>
      <c r="R2" s="26" t="s">
        <v>57</v>
      </c>
      <c r="S2" s="26"/>
    </row>
    <row r="3" spans="1:19" s="22" customFormat="1" ht="21" customHeight="1">
      <c r="A3" s="26" t="s">
        <v>153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0"/>
      <c r="O3" s="212" t="s">
        <v>161</v>
      </c>
      <c r="P3" s="211"/>
      <c r="R3" s="55" t="s">
        <v>161</v>
      </c>
      <c r="S3" s="26"/>
    </row>
    <row r="4" spans="1:19" s="22" customFormat="1" ht="7.5" customHeight="1">
      <c r="A4" s="55"/>
      <c r="B4" s="26"/>
      <c r="C4" s="26"/>
      <c r="D4" s="26"/>
      <c r="E4" s="83"/>
      <c r="F4" s="26"/>
      <c r="G4" s="26"/>
      <c r="H4" s="26"/>
      <c r="K4" s="50"/>
      <c r="L4" s="50"/>
      <c r="M4" s="50"/>
      <c r="O4" s="212"/>
      <c r="P4" s="211"/>
      <c r="R4" s="55"/>
      <c r="S4" s="26"/>
    </row>
    <row r="5" spans="5:19" ht="21" customHeight="1">
      <c r="E5" s="2"/>
      <c r="G5" s="249" t="s">
        <v>99</v>
      </c>
      <c r="H5" s="249"/>
      <c r="I5" s="249"/>
      <c r="J5" s="249"/>
      <c r="K5" s="249"/>
      <c r="L5" s="249"/>
      <c r="M5" s="249"/>
      <c r="P5" s="214"/>
      <c r="S5" s="237" t="s">
        <v>99</v>
      </c>
    </row>
    <row r="6" spans="5:19" ht="21" customHeight="1">
      <c r="E6" s="2"/>
      <c r="G6" s="248" t="s">
        <v>1</v>
      </c>
      <c r="H6" s="248"/>
      <c r="I6" s="248"/>
      <c r="J6" s="6"/>
      <c r="K6" s="246" t="s">
        <v>72</v>
      </c>
      <c r="L6" s="246"/>
      <c r="M6" s="246"/>
      <c r="P6" s="215" t="s">
        <v>72</v>
      </c>
      <c r="S6" s="129" t="s">
        <v>1</v>
      </c>
    </row>
    <row r="7" spans="5:19" ht="21" customHeight="1">
      <c r="E7" s="82" t="s">
        <v>2</v>
      </c>
      <c r="G7" s="129">
        <v>2559</v>
      </c>
      <c r="H7" s="5"/>
      <c r="I7" s="129">
        <v>2558</v>
      </c>
      <c r="J7" s="6"/>
      <c r="K7" s="120">
        <v>2559</v>
      </c>
      <c r="L7" s="2"/>
      <c r="M7" s="120">
        <v>2558</v>
      </c>
      <c r="P7" s="215">
        <v>2559</v>
      </c>
      <c r="S7" s="129">
        <v>2559</v>
      </c>
    </row>
    <row r="8" spans="1:19" ht="21" customHeight="1">
      <c r="A8" s="7" t="s">
        <v>3</v>
      </c>
      <c r="E8" s="57"/>
      <c r="G8" s="9"/>
      <c r="H8" s="9"/>
      <c r="I8" s="9"/>
      <c r="J8" s="9"/>
      <c r="K8" s="10"/>
      <c r="L8" s="10"/>
      <c r="M8" s="10"/>
      <c r="N8" s="9"/>
      <c r="O8" s="216" t="s">
        <v>3</v>
      </c>
      <c r="P8" s="217"/>
      <c r="R8" s="7" t="s">
        <v>3</v>
      </c>
      <c r="S8" s="9"/>
    </row>
    <row r="9" spans="1:19" s="200" customFormat="1" ht="21" customHeight="1">
      <c r="A9" s="4" t="s">
        <v>50</v>
      </c>
      <c r="B9" s="4"/>
      <c r="C9" s="4"/>
      <c r="D9" s="4"/>
      <c r="E9" s="57"/>
      <c r="F9" s="4"/>
      <c r="G9" s="10">
        <v>140928</v>
      </c>
      <c r="H9" s="10"/>
      <c r="I9" s="10">
        <v>122247</v>
      </c>
      <c r="J9" s="10"/>
      <c r="K9" s="10">
        <v>140928</v>
      </c>
      <c r="L9" s="160"/>
      <c r="M9" s="10">
        <f>140598-M10</f>
        <v>121778</v>
      </c>
      <c r="N9" s="160"/>
      <c r="O9" s="218" t="s">
        <v>50</v>
      </c>
      <c r="P9" s="201">
        <v>68798</v>
      </c>
      <c r="R9" s="4" t="s">
        <v>50</v>
      </c>
      <c r="S9" s="10">
        <v>68798</v>
      </c>
    </row>
    <row r="10" spans="1:19" s="200" customFormat="1" ht="21" customHeight="1">
      <c r="A10" s="4" t="s">
        <v>27</v>
      </c>
      <c r="B10" s="4"/>
      <c r="C10" s="4"/>
      <c r="D10" s="4"/>
      <c r="E10" s="57"/>
      <c r="F10" s="4"/>
      <c r="G10" s="10">
        <v>68193</v>
      </c>
      <c r="H10" s="10"/>
      <c r="I10" s="10">
        <v>29530</v>
      </c>
      <c r="J10" s="10"/>
      <c r="K10" s="14">
        <v>55568</v>
      </c>
      <c r="L10" s="160"/>
      <c r="M10" s="10">
        <v>18820</v>
      </c>
      <c r="N10" s="160"/>
      <c r="O10" s="218" t="s">
        <v>27</v>
      </c>
      <c r="P10" s="219">
        <v>30278</v>
      </c>
      <c r="R10" s="4" t="s">
        <v>27</v>
      </c>
      <c r="S10" s="10">
        <v>36727</v>
      </c>
    </row>
    <row r="11" spans="1:19" ht="21" customHeight="1">
      <c r="A11" s="3" t="s">
        <v>4</v>
      </c>
      <c r="D11" s="4"/>
      <c r="E11" s="57"/>
      <c r="F11" s="4"/>
      <c r="G11" s="9">
        <v>5576</v>
      </c>
      <c r="H11" s="10"/>
      <c r="I11" s="144">
        <v>2691</v>
      </c>
      <c r="J11" s="10"/>
      <c r="K11" s="10">
        <v>5852</v>
      </c>
      <c r="L11" s="10"/>
      <c r="M11" s="144">
        <v>2342</v>
      </c>
      <c r="N11" s="9"/>
      <c r="O11" s="213" t="s">
        <v>4</v>
      </c>
      <c r="P11" s="217">
        <v>2054</v>
      </c>
      <c r="R11" s="3" t="s">
        <v>4</v>
      </c>
      <c r="S11" s="9">
        <v>1929</v>
      </c>
    </row>
    <row r="12" spans="1:19" ht="21" customHeight="1">
      <c r="A12" s="7" t="s">
        <v>5</v>
      </c>
      <c r="D12" s="4"/>
      <c r="E12" s="2"/>
      <c r="F12" s="4"/>
      <c r="G12" s="16">
        <f>SUM(G9:G11)</f>
        <v>214697</v>
      </c>
      <c r="H12" s="10"/>
      <c r="I12" s="58">
        <f>SUM(I9:I11)</f>
        <v>154468</v>
      </c>
      <c r="J12" s="10"/>
      <c r="K12" s="16">
        <f>SUM(K9:K11)</f>
        <v>202348</v>
      </c>
      <c r="L12" s="10"/>
      <c r="M12" s="58">
        <f>SUM(M9:M11)</f>
        <v>142940</v>
      </c>
      <c r="N12" s="9"/>
      <c r="O12" s="216" t="s">
        <v>5</v>
      </c>
      <c r="P12" s="220">
        <v>101130</v>
      </c>
      <c r="R12" s="7" t="s">
        <v>5</v>
      </c>
      <c r="S12" s="16">
        <v>107454</v>
      </c>
    </row>
    <row r="13" spans="4:19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  <c r="P13" s="201"/>
      <c r="S13" s="10"/>
    </row>
    <row r="14" spans="1:19" ht="21" customHeight="1">
      <c r="A14" s="7" t="s">
        <v>24</v>
      </c>
      <c r="D14" s="4"/>
      <c r="E14" s="57"/>
      <c r="F14" s="4"/>
      <c r="G14" s="10"/>
      <c r="H14" s="10"/>
      <c r="I14" s="10"/>
      <c r="J14" s="10"/>
      <c r="K14" s="10"/>
      <c r="L14" s="10"/>
      <c r="M14" s="10"/>
      <c r="N14" s="9"/>
      <c r="O14" s="216" t="s">
        <v>24</v>
      </c>
      <c r="P14" s="201"/>
      <c r="R14" s="7" t="s">
        <v>24</v>
      </c>
      <c r="S14" s="10"/>
    </row>
    <row r="15" spans="1:19" s="4" customFormat="1" ht="21" customHeight="1">
      <c r="A15" s="4" t="s">
        <v>51</v>
      </c>
      <c r="E15" s="57"/>
      <c r="G15" s="10">
        <v>94185</v>
      </c>
      <c r="H15" s="10"/>
      <c r="I15" s="144">
        <v>84580</v>
      </c>
      <c r="J15" s="10"/>
      <c r="K15" s="10">
        <v>94185</v>
      </c>
      <c r="L15" s="10"/>
      <c r="M15" s="144">
        <f>99366-M16</f>
        <v>84580</v>
      </c>
      <c r="N15" s="10"/>
      <c r="O15" s="218" t="s">
        <v>51</v>
      </c>
      <c r="P15" s="201">
        <v>43919</v>
      </c>
      <c r="R15" s="4" t="s">
        <v>51</v>
      </c>
      <c r="S15" s="10">
        <v>43919</v>
      </c>
    </row>
    <row r="16" spans="1:19" s="4" customFormat="1" ht="21" customHeight="1">
      <c r="A16" s="4" t="s">
        <v>28</v>
      </c>
      <c r="E16" s="57"/>
      <c r="G16" s="44">
        <v>43013</v>
      </c>
      <c r="H16" s="10"/>
      <c r="I16" s="111">
        <v>24924</v>
      </c>
      <c r="J16" s="10"/>
      <c r="K16" s="10">
        <v>34781</v>
      </c>
      <c r="L16" s="10"/>
      <c r="M16" s="10">
        <v>14786</v>
      </c>
      <c r="N16" s="10"/>
      <c r="O16" s="218" t="s">
        <v>28</v>
      </c>
      <c r="P16" s="201">
        <v>18154</v>
      </c>
      <c r="R16" s="4" t="s">
        <v>28</v>
      </c>
      <c r="S16" s="44">
        <v>22284</v>
      </c>
    </row>
    <row r="17" spans="1:19" ht="21" customHeight="1">
      <c r="A17" s="3" t="s">
        <v>55</v>
      </c>
      <c r="D17" s="4"/>
      <c r="E17" s="57"/>
      <c r="F17" s="4"/>
      <c r="G17" s="44">
        <v>6388</v>
      </c>
      <c r="H17" s="10"/>
      <c r="I17" s="144">
        <v>4736</v>
      </c>
      <c r="J17" s="10"/>
      <c r="K17" s="10">
        <v>4865</v>
      </c>
      <c r="L17" s="10"/>
      <c r="M17" s="144">
        <v>4481</v>
      </c>
      <c r="N17" s="9"/>
      <c r="O17" s="213" t="s">
        <v>55</v>
      </c>
      <c r="P17" s="201">
        <v>2392</v>
      </c>
      <c r="R17" s="3" t="s">
        <v>55</v>
      </c>
      <c r="S17" s="44">
        <v>3117</v>
      </c>
    </row>
    <row r="18" spans="1:19" ht="21" customHeight="1">
      <c r="A18" s="3" t="s">
        <v>52</v>
      </c>
      <c r="D18" s="4"/>
      <c r="E18" s="57"/>
      <c r="F18" s="4"/>
      <c r="G18" s="44">
        <v>61292</v>
      </c>
      <c r="H18" s="10"/>
      <c r="I18" s="144">
        <v>50460</v>
      </c>
      <c r="J18" s="10"/>
      <c r="K18" s="45">
        <v>53963</v>
      </c>
      <c r="L18" s="10"/>
      <c r="M18" s="144">
        <v>46840</v>
      </c>
      <c r="N18" s="9"/>
      <c r="O18" s="213" t="s">
        <v>52</v>
      </c>
      <c r="P18" s="219">
        <v>24385</v>
      </c>
      <c r="R18" s="3" t="s">
        <v>52</v>
      </c>
      <c r="S18" s="44">
        <v>27376</v>
      </c>
    </row>
    <row r="19" spans="1:19" s="4" customFormat="1" ht="21" customHeight="1">
      <c r="A19" s="4" t="s">
        <v>53</v>
      </c>
      <c r="E19" s="57"/>
      <c r="G19" s="19">
        <v>6648</v>
      </c>
      <c r="H19" s="10"/>
      <c r="I19" s="144">
        <v>5573</v>
      </c>
      <c r="J19" s="10"/>
      <c r="K19" s="71">
        <v>3099</v>
      </c>
      <c r="L19" s="10"/>
      <c r="M19" s="144">
        <v>4546</v>
      </c>
      <c r="N19" s="10"/>
      <c r="O19" s="218" t="s">
        <v>53</v>
      </c>
      <c r="P19" s="221">
        <v>1350</v>
      </c>
      <c r="R19" s="4" t="s">
        <v>53</v>
      </c>
      <c r="S19" s="19">
        <v>3299</v>
      </c>
    </row>
    <row r="20" spans="1:19" ht="21" customHeight="1">
      <c r="A20" s="7" t="s">
        <v>25</v>
      </c>
      <c r="D20" s="4"/>
      <c r="E20" s="57"/>
      <c r="F20" s="4"/>
      <c r="G20" s="16">
        <f>SUM(G15:G19)</f>
        <v>211526</v>
      </c>
      <c r="H20" s="10"/>
      <c r="I20" s="16">
        <f>SUM(I15:I19)</f>
        <v>170273</v>
      </c>
      <c r="J20" s="10"/>
      <c r="K20" s="16">
        <f>SUM(K15:K19)</f>
        <v>190893</v>
      </c>
      <c r="L20" s="10"/>
      <c r="M20" s="16">
        <f>SUM(M15:M19)</f>
        <v>155233</v>
      </c>
      <c r="N20" s="9"/>
      <c r="O20" s="216" t="s">
        <v>25</v>
      </c>
      <c r="P20" s="220">
        <v>90200</v>
      </c>
      <c r="R20" s="7" t="s">
        <v>25</v>
      </c>
      <c r="S20" s="16">
        <v>99995</v>
      </c>
    </row>
    <row r="21" spans="4:19" ht="7.5" customHeight="1">
      <c r="D21" s="4"/>
      <c r="E21" s="57"/>
      <c r="F21" s="4"/>
      <c r="G21" s="21"/>
      <c r="H21" s="10"/>
      <c r="I21" s="10"/>
      <c r="J21" s="10"/>
      <c r="K21" s="21"/>
      <c r="L21" s="10"/>
      <c r="M21" s="10"/>
      <c r="N21" s="9"/>
      <c r="P21" s="222"/>
      <c r="S21" s="21"/>
    </row>
    <row r="22" spans="1:19" ht="21" customHeight="1">
      <c r="A22" s="7" t="s">
        <v>97</v>
      </c>
      <c r="D22" s="4"/>
      <c r="E22" s="57"/>
      <c r="F22" s="4"/>
      <c r="G22" s="13">
        <f>+G12-G20</f>
        <v>3171</v>
      </c>
      <c r="H22" s="10"/>
      <c r="I22" s="10">
        <f>+I12-I20</f>
        <v>-15805</v>
      </c>
      <c r="J22" s="10"/>
      <c r="K22" s="10">
        <f>+K12-K20</f>
        <v>11455</v>
      </c>
      <c r="L22" s="10"/>
      <c r="M22" s="10">
        <f>+M12-M20</f>
        <v>-12293</v>
      </c>
      <c r="N22" s="9"/>
      <c r="O22" s="216" t="s">
        <v>97</v>
      </c>
      <c r="P22" s="201">
        <v>10930</v>
      </c>
      <c r="R22" s="7" t="s">
        <v>97</v>
      </c>
      <c r="S22" s="13">
        <v>7459</v>
      </c>
    </row>
    <row r="23" spans="4:19" ht="7.5" customHeight="1">
      <c r="D23" s="4"/>
      <c r="E23" s="57"/>
      <c r="F23" s="4"/>
      <c r="G23" s="10"/>
      <c r="H23" s="10"/>
      <c r="I23" s="10"/>
      <c r="J23" s="10"/>
      <c r="K23" s="10"/>
      <c r="L23" s="10"/>
      <c r="M23" s="10"/>
      <c r="N23" s="9"/>
      <c r="P23" s="201"/>
      <c r="S23" s="10"/>
    </row>
    <row r="24" spans="1:19" ht="21" customHeight="1">
      <c r="A24" s="3" t="s">
        <v>124</v>
      </c>
      <c r="D24" s="4"/>
      <c r="E24" s="57">
        <v>20</v>
      </c>
      <c r="F24" s="4"/>
      <c r="G24" s="75">
        <v>-2526</v>
      </c>
      <c r="H24" s="10"/>
      <c r="I24" s="71">
        <v>2978.9655300000004</v>
      </c>
      <c r="J24" s="10"/>
      <c r="K24" s="71">
        <v>-2470</v>
      </c>
      <c r="L24" s="10"/>
      <c r="M24" s="71">
        <v>2972</v>
      </c>
      <c r="N24" s="9"/>
      <c r="O24" s="213" t="s">
        <v>124</v>
      </c>
      <c r="P24" s="221">
        <v>-612</v>
      </c>
      <c r="R24" s="3" t="s">
        <v>124</v>
      </c>
      <c r="S24" s="75">
        <v>-668</v>
      </c>
    </row>
    <row r="25" spans="4:19" ht="7.5" customHeight="1">
      <c r="D25" s="4"/>
      <c r="E25" s="57"/>
      <c r="F25" s="4"/>
      <c r="G25" s="10"/>
      <c r="H25" s="10"/>
      <c r="I25" s="10"/>
      <c r="J25" s="10"/>
      <c r="K25" s="10"/>
      <c r="L25" s="10"/>
      <c r="M25" s="10"/>
      <c r="N25" s="9"/>
      <c r="P25" s="201"/>
      <c r="S25" s="10"/>
    </row>
    <row r="26" spans="1:19" ht="21" customHeight="1">
      <c r="A26" s="8" t="s">
        <v>96</v>
      </c>
      <c r="D26" s="4"/>
      <c r="E26" s="2"/>
      <c r="F26" s="4"/>
      <c r="G26" s="13">
        <f>SUM(G22:G24)</f>
        <v>645</v>
      </c>
      <c r="H26" s="13"/>
      <c r="I26" s="13">
        <f>SUM(I22:I24)</f>
        <v>-12826.034469999999</v>
      </c>
      <c r="J26" s="13"/>
      <c r="K26" s="13">
        <f>SUM(K22:K24)</f>
        <v>8985</v>
      </c>
      <c r="L26" s="13"/>
      <c r="M26" s="13">
        <f>SUM(M22:M24)</f>
        <v>-9321</v>
      </c>
      <c r="N26" s="12"/>
      <c r="O26" s="223" t="s">
        <v>96</v>
      </c>
      <c r="P26" s="224">
        <v>10318</v>
      </c>
      <c r="R26" s="8" t="s">
        <v>96</v>
      </c>
      <c r="S26" s="13">
        <v>6791</v>
      </c>
    </row>
    <row r="27" spans="1:19" ht="7.5" customHeight="1">
      <c r="A27" s="7"/>
      <c r="D27" s="4"/>
      <c r="E27" s="2"/>
      <c r="F27" s="4"/>
      <c r="G27" s="13"/>
      <c r="H27" s="13"/>
      <c r="I27" s="13"/>
      <c r="J27" s="13"/>
      <c r="K27" s="13"/>
      <c r="L27" s="13"/>
      <c r="M27" s="13"/>
      <c r="N27" s="12"/>
      <c r="O27" s="216"/>
      <c r="P27" s="224"/>
      <c r="R27" s="7"/>
      <c r="S27" s="13"/>
    </row>
    <row r="28" spans="1:19" s="4" customFormat="1" ht="21" customHeight="1">
      <c r="A28" s="48" t="s">
        <v>142</v>
      </c>
      <c r="B28" s="31"/>
      <c r="C28" s="31"/>
      <c r="E28" s="2"/>
      <c r="G28" s="13"/>
      <c r="H28" s="13"/>
      <c r="I28" s="13"/>
      <c r="J28" s="13"/>
      <c r="K28" s="13"/>
      <c r="L28" s="13"/>
      <c r="N28" s="13"/>
      <c r="O28" s="225" t="s">
        <v>142</v>
      </c>
      <c r="P28" s="224"/>
      <c r="R28" s="48" t="s">
        <v>142</v>
      </c>
      <c r="S28" s="13"/>
    </row>
    <row r="29" spans="1:19" s="4" customFormat="1" ht="21" customHeight="1">
      <c r="A29" s="48" t="s">
        <v>118</v>
      </c>
      <c r="B29" s="31"/>
      <c r="C29" s="31"/>
      <c r="E29" s="2"/>
      <c r="G29" s="13"/>
      <c r="H29" s="13"/>
      <c r="I29" s="144"/>
      <c r="J29" s="13"/>
      <c r="K29" s="13"/>
      <c r="L29" s="13"/>
      <c r="M29" s="144"/>
      <c r="N29" s="13"/>
      <c r="O29" s="225" t="s">
        <v>118</v>
      </c>
      <c r="P29" s="224"/>
      <c r="R29" s="48" t="s">
        <v>118</v>
      </c>
      <c r="S29" s="13"/>
    </row>
    <row r="30" spans="1:19" s="4" customFormat="1" ht="21" customHeight="1">
      <c r="A30" s="31" t="s">
        <v>179</v>
      </c>
      <c r="C30" s="31"/>
      <c r="E30" s="2"/>
      <c r="G30" s="13"/>
      <c r="H30" s="13"/>
      <c r="J30" s="13"/>
      <c r="K30" s="13"/>
      <c r="L30" s="13"/>
      <c r="N30" s="13"/>
      <c r="O30" s="226" t="s">
        <v>110</v>
      </c>
      <c r="P30" s="224"/>
      <c r="R30" s="31" t="s">
        <v>110</v>
      </c>
      <c r="S30" s="13"/>
    </row>
    <row r="31" spans="1:19" s="4" customFormat="1" ht="21" customHeight="1">
      <c r="A31" s="31"/>
      <c r="B31" s="147" t="s">
        <v>109</v>
      </c>
      <c r="C31" s="31"/>
      <c r="E31" s="57">
        <v>18</v>
      </c>
      <c r="G31" s="13">
        <v>1516</v>
      </c>
      <c r="H31" s="13"/>
      <c r="I31" s="161">
        <v>-5724.18817</v>
      </c>
      <c r="J31" s="13"/>
      <c r="K31" s="13">
        <v>1477</v>
      </c>
      <c r="L31" s="13"/>
      <c r="M31" s="161">
        <v>-5290.16021</v>
      </c>
      <c r="N31" s="13"/>
      <c r="O31" s="226"/>
      <c r="P31" s="224">
        <v>0</v>
      </c>
      <c r="R31" s="31"/>
      <c r="S31" s="13">
        <v>0</v>
      </c>
    </row>
    <row r="32" spans="1:19" s="4" customFormat="1" ht="20.25" customHeight="1">
      <c r="A32" s="31" t="s">
        <v>180</v>
      </c>
      <c r="B32" s="147"/>
      <c r="C32" s="31"/>
      <c r="E32" s="2"/>
      <c r="N32" s="13"/>
      <c r="O32" s="226" t="s">
        <v>111</v>
      </c>
      <c r="P32" s="218"/>
      <c r="R32" s="31" t="s">
        <v>111</v>
      </c>
      <c r="S32" s="2"/>
    </row>
    <row r="33" spans="1:19" s="4" customFormat="1" ht="20.25" customHeight="1">
      <c r="A33" s="31"/>
      <c r="B33" s="147" t="s">
        <v>176</v>
      </c>
      <c r="C33" s="31"/>
      <c r="E33" s="57"/>
      <c r="G33" s="71">
        <v>-303</v>
      </c>
      <c r="H33" s="14"/>
      <c r="I33" s="162">
        <v>1144.8376300000002</v>
      </c>
      <c r="J33" s="14"/>
      <c r="K33" s="71">
        <v>-295</v>
      </c>
      <c r="L33" s="14"/>
      <c r="M33" s="162">
        <v>1058.03204</v>
      </c>
      <c r="N33" s="13"/>
      <c r="O33" s="226"/>
      <c r="P33" s="218"/>
      <c r="R33" s="31"/>
      <c r="S33" s="2"/>
    </row>
    <row r="34" spans="1:19" s="4" customFormat="1" ht="20.25" customHeight="1">
      <c r="A34" s="31"/>
      <c r="B34" s="147"/>
      <c r="C34" s="31"/>
      <c r="E34" s="2"/>
      <c r="G34" s="161">
        <f>SUM(G31:G33)</f>
        <v>1213</v>
      </c>
      <c r="H34" s="14"/>
      <c r="I34" s="161">
        <f>SUM(I31:I33)</f>
        <v>-4579.35054</v>
      </c>
      <c r="J34" s="14"/>
      <c r="K34" s="161">
        <f>SUM(K31:K33)</f>
        <v>1182</v>
      </c>
      <c r="L34" s="14"/>
      <c r="M34" s="161">
        <f>SUM(M31:M33)</f>
        <v>-4232.12817</v>
      </c>
      <c r="N34" s="13"/>
      <c r="O34" s="226"/>
      <c r="P34" s="218"/>
      <c r="R34" s="31"/>
      <c r="S34" s="2"/>
    </row>
    <row r="35" spans="1:19" s="4" customFormat="1" ht="20.25" customHeight="1">
      <c r="A35" s="48" t="s">
        <v>119</v>
      </c>
      <c r="B35" s="147"/>
      <c r="C35" s="31"/>
      <c r="E35" s="2"/>
      <c r="N35" s="13"/>
      <c r="O35" s="226"/>
      <c r="P35" s="221">
        <v>0</v>
      </c>
      <c r="R35" s="31"/>
      <c r="S35" s="71">
        <v>0</v>
      </c>
    </row>
    <row r="36" spans="1:19" s="4" customFormat="1" ht="21" customHeight="1">
      <c r="A36" s="4" t="s">
        <v>181</v>
      </c>
      <c r="E36" s="2"/>
      <c r="N36" s="13"/>
      <c r="O36" s="225" t="s">
        <v>119</v>
      </c>
      <c r="P36" s="224">
        <v>0</v>
      </c>
      <c r="R36" s="48" t="s">
        <v>119</v>
      </c>
      <c r="S36" s="161">
        <v>0</v>
      </c>
    </row>
    <row r="37" spans="2:19" s="4" customFormat="1" ht="21" customHeight="1">
      <c r="B37" s="4" t="s">
        <v>186</v>
      </c>
      <c r="E37" s="57">
        <v>10</v>
      </c>
      <c r="G37" s="13">
        <v>1588</v>
      </c>
      <c r="H37" s="13"/>
      <c r="I37" s="145">
        <v>1158</v>
      </c>
      <c r="J37" s="13"/>
      <c r="K37" s="71">
        <v>1588</v>
      </c>
      <c r="L37" s="13"/>
      <c r="M37" s="145">
        <v>1157.8013200000003</v>
      </c>
      <c r="N37" s="13"/>
      <c r="O37" s="225"/>
      <c r="P37" s="224"/>
      <c r="R37" s="48"/>
      <c r="S37" s="161"/>
    </row>
    <row r="38" spans="1:19" s="4" customFormat="1" ht="21" customHeight="1">
      <c r="A38" s="48" t="s">
        <v>143</v>
      </c>
      <c r="E38" s="2"/>
      <c r="G38" s="128">
        <f>SUM(G37:G37,G34)</f>
        <v>2801</v>
      </c>
      <c r="H38" s="13"/>
      <c r="I38" s="71">
        <f>I34+I37</f>
        <v>-3421.3505400000004</v>
      </c>
      <c r="J38" s="13"/>
      <c r="K38" s="71">
        <f>SUM(K34:K37)</f>
        <v>2770</v>
      </c>
      <c r="L38" s="13"/>
      <c r="M38" s="71">
        <f>SUM(M34:M37)</f>
        <v>-3074.3268499999995</v>
      </c>
      <c r="N38" s="13"/>
      <c r="O38" s="218" t="s">
        <v>103</v>
      </c>
      <c r="P38" s="221">
        <v>2073</v>
      </c>
      <c r="R38" s="4" t="s">
        <v>103</v>
      </c>
      <c r="S38" s="13">
        <v>2073</v>
      </c>
    </row>
    <row r="39" spans="1:19" s="4" customFormat="1" ht="9" customHeight="1">
      <c r="A39" s="31"/>
      <c r="E39" s="2"/>
      <c r="G39" s="13"/>
      <c r="H39" s="13"/>
      <c r="I39" s="13"/>
      <c r="J39" s="13"/>
      <c r="K39" s="13"/>
      <c r="L39" s="13"/>
      <c r="M39" s="13"/>
      <c r="N39" s="163"/>
      <c r="O39" s="225" t="s">
        <v>143</v>
      </c>
      <c r="P39" s="221">
        <v>2073</v>
      </c>
      <c r="R39" s="48" t="s">
        <v>143</v>
      </c>
      <c r="S39" s="128">
        <v>2073</v>
      </c>
    </row>
    <row r="40" spans="1:19" s="4" customFormat="1" ht="21.75" thickBot="1">
      <c r="A40" s="8" t="s">
        <v>148</v>
      </c>
      <c r="E40" s="2"/>
      <c r="G40" s="164">
        <f>+G38+G26</f>
        <v>3446</v>
      </c>
      <c r="H40" s="13"/>
      <c r="I40" s="164">
        <f>+I38+I26</f>
        <v>-16247.385009999998</v>
      </c>
      <c r="J40" s="13"/>
      <c r="K40" s="164">
        <f>+K38+K26</f>
        <v>11755</v>
      </c>
      <c r="L40" s="13"/>
      <c r="M40" s="164">
        <f>+M38+M26</f>
        <v>-12395.32685</v>
      </c>
      <c r="N40" s="13"/>
      <c r="O40" s="226"/>
      <c r="P40" s="224"/>
      <c r="R40" s="31"/>
      <c r="S40" s="13"/>
    </row>
    <row r="41" spans="1:24" ht="6" customHeight="1" thickBot="1" thickTop="1">
      <c r="A41" s="8"/>
      <c r="D41" s="4"/>
      <c r="E41" s="2"/>
      <c r="F41" s="4"/>
      <c r="G41" s="13"/>
      <c r="H41" s="13"/>
      <c r="I41" s="13"/>
      <c r="J41" s="13"/>
      <c r="K41" s="13"/>
      <c r="L41" s="13"/>
      <c r="M41" s="13"/>
      <c r="N41" s="13"/>
      <c r="O41" s="223" t="s">
        <v>148</v>
      </c>
      <c r="P41" s="227">
        <v>12391</v>
      </c>
      <c r="Q41" s="4"/>
      <c r="R41" s="8" t="s">
        <v>148</v>
      </c>
      <c r="S41" s="164">
        <v>8864</v>
      </c>
      <c r="T41" s="4"/>
      <c r="U41" s="4"/>
      <c r="V41" s="4"/>
      <c r="W41" s="4"/>
      <c r="X41" s="4"/>
    </row>
    <row r="42" spans="1:19" ht="21" customHeight="1" thickTop="1">
      <c r="A42" s="8" t="s">
        <v>98</v>
      </c>
      <c r="B42" s="4"/>
      <c r="C42" s="4"/>
      <c r="D42" s="4"/>
      <c r="E42" s="2"/>
      <c r="F42" s="4"/>
      <c r="G42" s="13"/>
      <c r="H42" s="13"/>
      <c r="I42" s="13"/>
      <c r="J42" s="13"/>
      <c r="K42" s="13"/>
      <c r="L42" s="13"/>
      <c r="M42" s="13"/>
      <c r="N42" s="12"/>
      <c r="O42" s="223"/>
      <c r="P42" s="224"/>
      <c r="R42" s="8"/>
      <c r="S42" s="13"/>
    </row>
    <row r="43" spans="1:19" ht="21" customHeight="1">
      <c r="A43" s="8"/>
      <c r="B43" s="4" t="s">
        <v>126</v>
      </c>
      <c r="C43" s="4"/>
      <c r="D43" s="4"/>
      <c r="E43" s="2"/>
      <c r="F43" s="4"/>
      <c r="G43" s="13">
        <f>+G26</f>
        <v>645</v>
      </c>
      <c r="H43" s="13"/>
      <c r="I43" s="13">
        <f>+I26</f>
        <v>-12826.034469999999</v>
      </c>
      <c r="J43" s="13"/>
      <c r="K43" s="13">
        <f>+K26</f>
        <v>8985</v>
      </c>
      <c r="L43" s="13"/>
      <c r="M43" s="13">
        <f>+M26</f>
        <v>-9321</v>
      </c>
      <c r="N43" s="12"/>
      <c r="O43" s="223" t="s">
        <v>98</v>
      </c>
      <c r="P43" s="224"/>
      <c r="R43" s="8" t="s">
        <v>98</v>
      </c>
      <c r="S43" s="13"/>
    </row>
    <row r="44" spans="1:19" ht="21" customHeight="1">
      <c r="A44" s="8"/>
      <c r="B44" s="4" t="s">
        <v>58</v>
      </c>
      <c r="C44" s="4"/>
      <c r="D44" s="4"/>
      <c r="E44" s="2"/>
      <c r="F44" s="4"/>
      <c r="G44" s="113" t="s">
        <v>41</v>
      </c>
      <c r="H44" s="113"/>
      <c r="I44" s="113" t="s">
        <v>41</v>
      </c>
      <c r="J44" s="113"/>
      <c r="K44" s="113" t="s">
        <v>41</v>
      </c>
      <c r="L44" s="113"/>
      <c r="M44" s="113" t="s">
        <v>41</v>
      </c>
      <c r="N44" s="12"/>
      <c r="O44" s="223"/>
      <c r="P44" s="224">
        <v>10318</v>
      </c>
      <c r="R44" s="8"/>
      <c r="S44" s="13">
        <v>6791</v>
      </c>
    </row>
    <row r="45" spans="1:19" ht="21" customHeight="1" thickBot="1">
      <c r="A45" s="8"/>
      <c r="B45" s="4"/>
      <c r="C45" s="4"/>
      <c r="D45" s="4"/>
      <c r="E45" s="2"/>
      <c r="F45" s="4"/>
      <c r="G45" s="59">
        <f>SUM(G43:G44)</f>
        <v>645</v>
      </c>
      <c r="H45" s="13"/>
      <c r="I45" s="59">
        <f>SUM(I43:I44)</f>
        <v>-12826.034469999999</v>
      </c>
      <c r="J45" s="13"/>
      <c r="K45" s="59">
        <f>SUM(K43:K44)</f>
        <v>8985</v>
      </c>
      <c r="L45" s="13"/>
      <c r="M45" s="59">
        <f>SUM(M43:M44)</f>
        <v>-9321</v>
      </c>
      <c r="N45" s="12"/>
      <c r="O45" s="223"/>
      <c r="P45" s="228">
        <v>0</v>
      </c>
      <c r="R45" s="8"/>
      <c r="S45" s="113" t="s">
        <v>41</v>
      </c>
    </row>
    <row r="46" spans="4:19" ht="6" customHeight="1" thickBot="1" thickTop="1">
      <c r="D46" s="4"/>
      <c r="E46" s="2"/>
      <c r="F46" s="4"/>
      <c r="G46" s="60"/>
      <c r="H46" s="60"/>
      <c r="I46" s="60"/>
      <c r="J46" s="60"/>
      <c r="K46" s="60"/>
      <c r="L46" s="60"/>
      <c r="M46" s="60"/>
      <c r="N46" s="12"/>
      <c r="O46" s="223"/>
      <c r="P46" s="229">
        <v>10318</v>
      </c>
      <c r="R46" s="8"/>
      <c r="S46" s="59">
        <v>6791</v>
      </c>
    </row>
    <row r="47" spans="1:19" ht="21" customHeight="1" thickTop="1">
      <c r="A47" s="8" t="s">
        <v>125</v>
      </c>
      <c r="B47" s="4"/>
      <c r="D47" s="4"/>
      <c r="E47" s="2"/>
      <c r="F47" s="4"/>
      <c r="G47" s="60"/>
      <c r="H47" s="60"/>
      <c r="I47" s="60"/>
      <c r="J47" s="60"/>
      <c r="K47" s="60"/>
      <c r="L47" s="60"/>
      <c r="M47" s="60"/>
      <c r="N47" s="61"/>
      <c r="P47" s="230"/>
      <c r="S47" s="60"/>
    </row>
    <row r="48" spans="2:19" ht="21" customHeight="1">
      <c r="B48" s="4" t="s">
        <v>126</v>
      </c>
      <c r="D48" s="4"/>
      <c r="E48" s="2"/>
      <c r="F48" s="4"/>
      <c r="G48" s="13">
        <f>+G40</f>
        <v>3446</v>
      </c>
      <c r="H48" s="60"/>
      <c r="I48" s="10">
        <f>+I40</f>
        <v>-16247.385009999998</v>
      </c>
      <c r="J48" s="60"/>
      <c r="K48" s="13">
        <f>+K40</f>
        <v>11755</v>
      </c>
      <c r="L48" s="60"/>
      <c r="M48" s="10">
        <f>+M40</f>
        <v>-12395.32685</v>
      </c>
      <c r="N48" s="61"/>
      <c r="O48" s="223" t="s">
        <v>125</v>
      </c>
      <c r="P48" s="230"/>
      <c r="R48" s="8" t="s">
        <v>125</v>
      </c>
      <c r="S48" s="60"/>
    </row>
    <row r="49" spans="2:19" ht="21" customHeight="1">
      <c r="B49" s="4" t="s">
        <v>58</v>
      </c>
      <c r="D49" s="4"/>
      <c r="E49" s="2"/>
      <c r="F49" s="4"/>
      <c r="G49" s="113" t="s">
        <v>41</v>
      </c>
      <c r="H49" s="113"/>
      <c r="I49" s="113" t="s">
        <v>41</v>
      </c>
      <c r="J49" s="113"/>
      <c r="K49" s="113" t="s">
        <v>41</v>
      </c>
      <c r="L49" s="113"/>
      <c r="M49" s="113" t="s">
        <v>41</v>
      </c>
      <c r="N49" s="61"/>
      <c r="P49" s="224">
        <v>12391</v>
      </c>
      <c r="S49" s="13">
        <v>8864</v>
      </c>
    </row>
    <row r="50" spans="4:19" ht="21" customHeight="1" thickBot="1">
      <c r="D50" s="4"/>
      <c r="E50" s="2"/>
      <c r="F50" s="4"/>
      <c r="G50" s="59">
        <f>SUM(G48:G49)</f>
        <v>3446</v>
      </c>
      <c r="H50" s="60"/>
      <c r="I50" s="62">
        <f>SUM(I48:I49)</f>
        <v>-16247.385009999998</v>
      </c>
      <c r="J50" s="60"/>
      <c r="K50" s="59">
        <f>SUM(K48:K49)</f>
        <v>11755</v>
      </c>
      <c r="L50" s="60"/>
      <c r="M50" s="62">
        <f>SUM(M48:M49)</f>
        <v>-12395.32685</v>
      </c>
      <c r="N50" s="20"/>
      <c r="P50" s="228">
        <v>0</v>
      </c>
      <c r="S50" s="113" t="s">
        <v>41</v>
      </c>
    </row>
    <row r="51" spans="4:19" ht="6" customHeight="1" thickBot="1" thickTop="1">
      <c r="D51" s="4"/>
      <c r="E51" s="2"/>
      <c r="F51" s="4"/>
      <c r="G51" s="60"/>
      <c r="H51" s="60"/>
      <c r="I51" s="60"/>
      <c r="J51" s="60"/>
      <c r="K51" s="60"/>
      <c r="L51" s="60"/>
      <c r="M51" s="60"/>
      <c r="N51" s="61"/>
      <c r="P51" s="229">
        <v>12391</v>
      </c>
      <c r="Q51" s="63"/>
      <c r="S51" s="59">
        <v>8864</v>
      </c>
    </row>
    <row r="52" spans="1:19" ht="21" customHeight="1" thickBot="1" thickTop="1">
      <c r="A52" s="64" t="s">
        <v>144</v>
      </c>
      <c r="D52" s="4"/>
      <c r="E52" s="57">
        <v>22</v>
      </c>
      <c r="F52" s="4"/>
      <c r="G52" s="196">
        <f>+G43/1041064</f>
        <v>0.0006195584517378374</v>
      </c>
      <c r="H52" s="60"/>
      <c r="I52" s="196">
        <v>-0.013377825769964241</v>
      </c>
      <c r="J52" s="60"/>
      <c r="K52" s="196">
        <v>0.009</v>
      </c>
      <c r="L52" s="60"/>
      <c r="M52" s="196">
        <v>-0.009722000536759565</v>
      </c>
      <c r="N52" s="61"/>
      <c r="P52" s="230"/>
      <c r="Q52" s="63"/>
      <c r="S52" s="60"/>
    </row>
    <row r="53" spans="4:19" ht="6" customHeight="1" thickBot="1" thickTop="1">
      <c r="D53" s="4"/>
      <c r="E53" s="2"/>
      <c r="F53" s="4"/>
      <c r="G53" s="60"/>
      <c r="H53" s="60"/>
      <c r="I53" s="60"/>
      <c r="J53" s="60"/>
      <c r="K53" s="60"/>
      <c r="L53" s="60"/>
      <c r="M53" s="60"/>
      <c r="N53" s="61"/>
      <c r="O53" s="231" t="s">
        <v>144</v>
      </c>
      <c r="P53" s="232">
        <v>0.01</v>
      </c>
      <c r="Q53" s="63"/>
      <c r="R53" s="64" t="s">
        <v>144</v>
      </c>
      <c r="S53" s="196">
        <v>0.006523134024421169</v>
      </c>
    </row>
    <row r="54" spans="1:19" ht="21" customHeight="1" thickBot="1" thickTop="1">
      <c r="A54" s="64" t="s">
        <v>145</v>
      </c>
      <c r="D54" s="4"/>
      <c r="E54" s="57">
        <v>22</v>
      </c>
      <c r="F54" s="4"/>
      <c r="G54" s="196">
        <f>+G43/1093043</f>
        <v>0.0005900957235900143</v>
      </c>
      <c r="H54" s="98"/>
      <c r="I54" s="197">
        <f>I43/1041064</f>
        <v>-0.012320121020417572</v>
      </c>
      <c r="J54" s="98"/>
      <c r="K54" s="196">
        <v>0.009</v>
      </c>
      <c r="L54" s="98"/>
      <c r="M54" s="197">
        <f>M43/1041064</f>
        <v>-0.008953340044416098</v>
      </c>
      <c r="N54" s="61"/>
      <c r="P54" s="230"/>
      <c r="Q54" s="63"/>
      <c r="S54" s="60"/>
    </row>
    <row r="55" spans="14:19" ht="24.75" customHeight="1" thickBot="1" thickTop="1">
      <c r="N55" s="63"/>
      <c r="O55" s="231" t="s">
        <v>145</v>
      </c>
      <c r="P55" s="232">
        <v>0.01</v>
      </c>
      <c r="Q55" s="63"/>
      <c r="R55" s="64" t="s">
        <v>145</v>
      </c>
      <c r="S55" s="196">
        <v>0.00635292158618167</v>
      </c>
    </row>
    <row r="56" spans="7:11" ht="21.75" thickTop="1">
      <c r="G56" s="239"/>
      <c r="I56" s="240"/>
      <c r="K56" s="241"/>
    </row>
    <row r="57" spans="7:11" ht="21">
      <c r="G57" s="239"/>
      <c r="I57" s="240"/>
      <c r="K57" s="242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6" useFirstPageNumber="1" horizontalDpi="600" verticalDpi="600" orientation="portrait" paperSize="9" scale="75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110" zoomScaleNormal="80" zoomScaleSheetLayoutView="110" workbookViewId="0" topLeftCell="A1">
      <selection activeCell="D14" sqref="D14"/>
    </sheetView>
  </sheetViews>
  <sheetFormatPr defaultColWidth="9.140625" defaultRowHeight="24.75" customHeight="1"/>
  <cols>
    <col min="1" max="1" width="15.7109375" style="76" customWidth="1"/>
    <col min="2" max="2" width="35.421875" style="76" customWidth="1"/>
    <col min="3" max="3" width="1.8515625" style="76" customWidth="1"/>
    <col min="4" max="4" width="8.140625" style="76" bestFit="1" customWidth="1"/>
    <col min="5" max="5" width="1.57421875" style="76" customWidth="1"/>
    <col min="6" max="6" width="15.7109375" style="76" customWidth="1"/>
    <col min="7" max="7" width="1.421875" style="76" customWidth="1"/>
    <col min="8" max="8" width="15.7109375" style="76" customWidth="1"/>
    <col min="9" max="9" width="1.421875" style="76" customWidth="1"/>
    <col min="10" max="10" width="15.7109375" style="76" customWidth="1"/>
    <col min="11" max="11" width="1.421875" style="76" customWidth="1"/>
    <col min="12" max="12" width="15.7109375" style="76" customWidth="1"/>
    <col min="13" max="13" width="1.28515625" style="76" customWidth="1"/>
    <col min="14" max="14" width="23.7109375" style="76" bestFit="1" customWidth="1"/>
    <col min="15" max="15" width="1.28515625" style="76" customWidth="1"/>
    <col min="16" max="16" width="15.7109375" style="76" customWidth="1"/>
    <col min="17" max="17" width="1.28515625" style="76" customWidth="1"/>
    <col min="18" max="18" width="15.7109375" style="76" customWidth="1"/>
    <col min="19" max="19" width="1.28515625" style="76" customWidth="1"/>
    <col min="20" max="20" width="15.7109375" style="76" customWidth="1"/>
    <col min="21" max="21" width="5.57421875" style="76" customWidth="1"/>
    <col min="22" max="22" width="9.57421875" style="76" bestFit="1" customWidth="1"/>
    <col min="23" max="23" width="9.8515625" style="76" bestFit="1" customWidth="1"/>
    <col min="24" max="16384" width="9.140625" style="76" customWidth="1"/>
  </cols>
  <sheetData>
    <row r="1" spans="1:21" ht="24" customHeight="1">
      <c r="A1" s="84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50" t="s">
        <v>89</v>
      </c>
      <c r="S1" s="250"/>
      <c r="T1" s="250"/>
      <c r="U1" s="106"/>
    </row>
    <row r="2" spans="1:21" ht="24" customHeight="1">
      <c r="A2" s="84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50" t="s">
        <v>90</v>
      </c>
      <c r="S2" s="250"/>
      <c r="T2" s="250"/>
      <c r="U2" s="106"/>
    </row>
    <row r="3" spans="1:21" ht="24" customHeight="1">
      <c r="A3" s="84" t="s">
        <v>153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8"/>
      <c r="Q3" s="8"/>
      <c r="R3" s="8"/>
      <c r="S3" s="8"/>
      <c r="T3" s="8"/>
      <c r="U3" s="8"/>
    </row>
    <row r="4" spans="1:16" ht="7.5" customHeight="1">
      <c r="A4" s="79"/>
      <c r="B4" s="79"/>
      <c r="C4" s="79"/>
      <c r="D4" s="79"/>
      <c r="E4" s="79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2.5" customHeight="1">
      <c r="A5" s="79"/>
      <c r="B5" s="79"/>
      <c r="C5" s="79"/>
      <c r="D5" s="79"/>
      <c r="E5" s="79"/>
      <c r="F5" s="245" t="s">
        <v>99</v>
      </c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"/>
    </row>
    <row r="6" spans="1:21" ht="22.5" customHeight="1">
      <c r="A6" s="79"/>
      <c r="B6" s="79"/>
      <c r="C6" s="79"/>
      <c r="D6" s="79"/>
      <c r="E6" s="79"/>
      <c r="F6" s="246" t="s">
        <v>1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"/>
    </row>
    <row r="7" spans="1:21" ht="22.5" customHeight="1">
      <c r="A7" s="4"/>
      <c r="B7" s="4"/>
      <c r="C7" s="4"/>
      <c r="D7" s="4"/>
      <c r="E7" s="79"/>
      <c r="G7" s="2"/>
      <c r="H7" s="2"/>
      <c r="I7" s="2"/>
      <c r="J7" s="2"/>
      <c r="K7" s="2"/>
      <c r="L7" s="2"/>
      <c r="M7" s="2"/>
      <c r="N7" s="92" t="s">
        <v>63</v>
      </c>
      <c r="O7" s="4"/>
      <c r="P7" s="2"/>
      <c r="Q7" s="4"/>
      <c r="R7" s="2"/>
      <c r="S7" s="4"/>
      <c r="T7" s="4"/>
      <c r="U7" s="4"/>
    </row>
    <row r="8" spans="1:21" ht="22.5" customHeight="1">
      <c r="A8" s="4"/>
      <c r="B8" s="4"/>
      <c r="C8" s="4"/>
      <c r="D8" s="4"/>
      <c r="E8" s="79"/>
      <c r="G8" s="2"/>
      <c r="H8" s="2"/>
      <c r="I8" s="2"/>
      <c r="J8" s="2"/>
      <c r="K8" s="2"/>
      <c r="L8" s="2"/>
      <c r="M8" s="2"/>
      <c r="N8" s="132" t="s">
        <v>20</v>
      </c>
      <c r="O8" s="4"/>
      <c r="P8" s="2"/>
      <c r="Q8" s="4"/>
      <c r="R8" s="2"/>
      <c r="S8" s="4"/>
      <c r="T8" s="4"/>
      <c r="U8" s="4"/>
    </row>
    <row r="9" spans="1:21" ht="22.5" customHeight="1">
      <c r="A9" s="4"/>
      <c r="B9" s="4"/>
      <c r="C9" s="4"/>
      <c r="D9" s="4"/>
      <c r="E9" s="79"/>
      <c r="G9" s="2"/>
      <c r="H9" s="2"/>
      <c r="I9" s="2"/>
      <c r="J9" s="245" t="s">
        <v>67</v>
      </c>
      <c r="K9" s="245"/>
      <c r="L9" s="245"/>
      <c r="M9" s="2"/>
      <c r="N9" s="120" t="s">
        <v>100</v>
      </c>
      <c r="O9" s="4"/>
      <c r="P9" s="2"/>
      <c r="Q9" s="4"/>
      <c r="R9" s="2"/>
      <c r="S9" s="4"/>
      <c r="T9" s="4"/>
      <c r="U9" s="4"/>
    </row>
    <row r="10" spans="1:18" ht="22.5" customHeight="1">
      <c r="A10" s="4"/>
      <c r="B10" s="4"/>
      <c r="C10" s="4"/>
      <c r="D10" s="4"/>
      <c r="E10" s="4"/>
      <c r="G10" s="2"/>
      <c r="H10" s="2"/>
      <c r="I10" s="2"/>
      <c r="J10" s="2" t="s">
        <v>42</v>
      </c>
      <c r="K10" s="2"/>
      <c r="L10" s="2"/>
      <c r="M10" s="2"/>
      <c r="N10" s="2" t="s">
        <v>82</v>
      </c>
      <c r="O10" s="2"/>
      <c r="P10" s="2" t="s">
        <v>68</v>
      </c>
      <c r="R10" s="2" t="s">
        <v>182</v>
      </c>
    </row>
    <row r="11" spans="1:21" ht="22.5" customHeight="1">
      <c r="A11" s="4"/>
      <c r="B11" s="4"/>
      <c r="C11" s="4"/>
      <c r="D11" s="4"/>
      <c r="E11" s="4"/>
      <c r="F11" s="87" t="s">
        <v>75</v>
      </c>
      <c r="G11" s="2"/>
      <c r="H11" s="2"/>
      <c r="I11" s="2"/>
      <c r="J11" s="2" t="s">
        <v>43</v>
      </c>
      <c r="K11" s="2"/>
      <c r="L11" s="2" t="s">
        <v>44</v>
      </c>
      <c r="M11" s="2"/>
      <c r="N11" s="2" t="s">
        <v>190</v>
      </c>
      <c r="O11" s="2"/>
      <c r="P11" s="2" t="s">
        <v>20</v>
      </c>
      <c r="R11" s="2" t="s">
        <v>101</v>
      </c>
      <c r="T11" s="2" t="s">
        <v>68</v>
      </c>
      <c r="U11" s="2"/>
    </row>
    <row r="12" spans="1:21" ht="22.5" customHeight="1">
      <c r="A12" s="4"/>
      <c r="B12" s="4"/>
      <c r="C12" s="4"/>
      <c r="D12" s="87"/>
      <c r="E12" s="4"/>
      <c r="F12" s="88" t="s">
        <v>76</v>
      </c>
      <c r="G12" s="2"/>
      <c r="H12" s="82" t="s">
        <v>48</v>
      </c>
      <c r="I12" s="2"/>
      <c r="J12" s="82" t="s">
        <v>23</v>
      </c>
      <c r="K12" s="2"/>
      <c r="L12" s="82" t="s">
        <v>59</v>
      </c>
      <c r="M12" s="2"/>
      <c r="N12" s="82" t="s">
        <v>191</v>
      </c>
      <c r="O12" s="2"/>
      <c r="P12" s="82" t="s">
        <v>88</v>
      </c>
      <c r="Q12" s="4"/>
      <c r="R12" s="82" t="s">
        <v>60</v>
      </c>
      <c r="S12" s="4"/>
      <c r="T12" s="82" t="s">
        <v>20</v>
      </c>
      <c r="U12" s="2"/>
    </row>
    <row r="13" spans="1:21" ht="13.5" customHeight="1">
      <c r="A13" s="4"/>
      <c r="B13" s="4"/>
      <c r="C13" s="4"/>
      <c r="D13" s="4"/>
      <c r="E13" s="4"/>
      <c r="F13" s="87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1" ht="22.5" customHeight="1">
      <c r="A14" s="96" t="s">
        <v>105</v>
      </c>
      <c r="F14" s="90">
        <v>1041064</v>
      </c>
      <c r="H14" s="90">
        <v>208730</v>
      </c>
      <c r="J14" s="90">
        <v>7911</v>
      </c>
      <c r="L14" s="90">
        <v>20195</v>
      </c>
      <c r="N14" s="90">
        <v>-11401</v>
      </c>
      <c r="P14" s="10">
        <f>SUM(F14:N14)</f>
        <v>1266499</v>
      </c>
      <c r="R14" s="130" t="s">
        <v>41</v>
      </c>
      <c r="T14" s="10">
        <f>SUM(P14:R14)</f>
        <v>1266499</v>
      </c>
      <c r="U14" s="10"/>
    </row>
    <row r="15" spans="1:21" ht="22.5" customHeight="1">
      <c r="A15" s="8" t="s">
        <v>127</v>
      </c>
      <c r="F15" s="113"/>
      <c r="G15" s="34"/>
      <c r="H15" s="113"/>
      <c r="I15" s="10"/>
      <c r="J15" s="113"/>
      <c r="K15" s="10"/>
      <c r="L15" s="111"/>
      <c r="M15" s="10"/>
      <c r="N15" s="111"/>
      <c r="O15" s="10"/>
      <c r="P15" s="10"/>
      <c r="Q15" s="4"/>
      <c r="R15" s="118"/>
      <c r="S15" s="4"/>
      <c r="T15" s="11"/>
      <c r="U15" s="11"/>
    </row>
    <row r="16" spans="1:21" ht="22.5" customHeight="1">
      <c r="A16" s="4" t="s">
        <v>94</v>
      </c>
      <c r="F16" s="113" t="s">
        <v>41</v>
      </c>
      <c r="G16" s="34"/>
      <c r="H16" s="113" t="s">
        <v>41</v>
      </c>
      <c r="I16" s="10"/>
      <c r="J16" s="113" t="s">
        <v>41</v>
      </c>
      <c r="K16" s="10"/>
      <c r="L16" s="113">
        <f>+งบกำไรขาดทุนเบ็ดเสร็จ6เดือน!G26</f>
        <v>645</v>
      </c>
      <c r="M16" s="10"/>
      <c r="N16" s="113" t="s">
        <v>41</v>
      </c>
      <c r="O16" s="10"/>
      <c r="P16" s="10">
        <f>SUM(F16:N16)</f>
        <v>645</v>
      </c>
      <c r="Q16" s="4"/>
      <c r="R16" s="113" t="s">
        <v>41</v>
      </c>
      <c r="S16" s="4"/>
      <c r="T16" s="10">
        <f>SUM(P16:R16)</f>
        <v>645</v>
      </c>
      <c r="U16" s="11"/>
    </row>
    <row r="17" spans="1:21" ht="22.5" customHeight="1">
      <c r="A17" s="4" t="s">
        <v>129</v>
      </c>
      <c r="F17" s="113" t="s">
        <v>41</v>
      </c>
      <c r="G17" s="34"/>
      <c r="H17" s="113" t="s">
        <v>41</v>
      </c>
      <c r="I17" s="10"/>
      <c r="J17" s="113" t="s">
        <v>41</v>
      </c>
      <c r="K17" s="10"/>
      <c r="L17" s="113">
        <f>+งบกำไรขาดทุนเบ็ดเสร็จ6เดือน!G34</f>
        <v>1213</v>
      </c>
      <c r="M17" s="10"/>
      <c r="N17" s="111">
        <f>+งบกำไรขาดทุนเบ็ดเสร็จ6เดือน!G37</f>
        <v>1588</v>
      </c>
      <c r="O17" s="10"/>
      <c r="P17" s="10">
        <f>SUM(F17:N17)</f>
        <v>2801</v>
      </c>
      <c r="Q17" s="4"/>
      <c r="R17" s="113" t="s">
        <v>41</v>
      </c>
      <c r="S17" s="4"/>
      <c r="T17" s="10">
        <f>SUM(P17:R17)</f>
        <v>2801</v>
      </c>
      <c r="U17" s="11"/>
    </row>
    <row r="18" spans="1:21" ht="22.5" customHeight="1">
      <c r="A18" s="8" t="s">
        <v>128</v>
      </c>
      <c r="F18" s="124" t="s">
        <v>41</v>
      </c>
      <c r="G18" s="34"/>
      <c r="H18" s="124" t="s">
        <v>41</v>
      </c>
      <c r="I18" s="10"/>
      <c r="J18" s="124" t="s">
        <v>41</v>
      </c>
      <c r="K18" s="10"/>
      <c r="L18" s="124">
        <f>SUM(L16:L17)</f>
        <v>1858</v>
      </c>
      <c r="M18" s="10"/>
      <c r="N18" s="124">
        <f>SUM(N16:N17)</f>
        <v>1588</v>
      </c>
      <c r="O18" s="10"/>
      <c r="P18" s="124">
        <f>SUM(P16:P17)</f>
        <v>3446</v>
      </c>
      <c r="Q18" s="4"/>
      <c r="R18" s="124" t="s">
        <v>41</v>
      </c>
      <c r="S18" s="4"/>
      <c r="T18" s="58">
        <f>SUM(P18:R18)</f>
        <v>3446</v>
      </c>
      <c r="U18" s="11"/>
    </row>
    <row r="19" spans="1:21" ht="22.5" customHeight="1" thickBot="1">
      <c r="A19" s="96" t="s">
        <v>154</v>
      </c>
      <c r="B19" s="79"/>
      <c r="C19" s="79"/>
      <c r="D19" s="79"/>
      <c r="E19" s="79"/>
      <c r="F19" s="123">
        <f>+F14</f>
        <v>1041064</v>
      </c>
      <c r="G19" s="10"/>
      <c r="H19" s="123">
        <f>+H14</f>
        <v>208730</v>
      </c>
      <c r="I19" s="10"/>
      <c r="J19" s="123">
        <f>+J14</f>
        <v>7911</v>
      </c>
      <c r="K19" s="10"/>
      <c r="L19" s="123">
        <f>+L14+L18</f>
        <v>22053</v>
      </c>
      <c r="M19" s="10"/>
      <c r="N19" s="123">
        <f>+N14+N18</f>
        <v>-9813</v>
      </c>
      <c r="O19" s="10"/>
      <c r="P19" s="123">
        <f>+P14+P18</f>
        <v>1269945</v>
      </c>
      <c r="Q19" s="10">
        <f>+Q14+Q18</f>
        <v>0</v>
      </c>
      <c r="R19" s="131" t="s">
        <v>41</v>
      </c>
      <c r="S19" s="4"/>
      <c r="T19" s="123">
        <f>+T14+T18</f>
        <v>1269945</v>
      </c>
      <c r="U19" s="10"/>
    </row>
    <row r="20" spans="1:21" ht="22.5" customHeight="1" thickTop="1">
      <c r="A20" s="4"/>
      <c r="B20" s="4"/>
      <c r="C20" s="4"/>
      <c r="D20" s="4"/>
      <c r="E20" s="4"/>
      <c r="F20" s="87"/>
      <c r="G20" s="2"/>
      <c r="H20" s="125"/>
      <c r="I20" s="2"/>
      <c r="J20" s="2"/>
      <c r="K20" s="2"/>
      <c r="L20" s="2"/>
      <c r="M20" s="2"/>
      <c r="N20" s="2"/>
      <c r="O20" s="2"/>
      <c r="P20" s="2"/>
      <c r="Q20" s="4"/>
      <c r="R20" s="2"/>
      <c r="S20" s="4"/>
      <c r="T20" s="2"/>
      <c r="U20" s="2"/>
    </row>
    <row r="21" spans="1:21" ht="22.5" customHeight="1">
      <c r="A21" s="96" t="s">
        <v>106</v>
      </c>
      <c r="F21" s="148">
        <v>910580</v>
      </c>
      <c r="H21" s="148">
        <v>196730</v>
      </c>
      <c r="I21" s="148"/>
      <c r="J21" s="148">
        <v>7625</v>
      </c>
      <c r="K21" s="148"/>
      <c r="L21" s="148">
        <v>29847</v>
      </c>
      <c r="M21" s="148"/>
      <c r="N21" s="148">
        <v>-9564</v>
      </c>
      <c r="P21" s="10">
        <f>SUM(F21:N21)</f>
        <v>1135218</v>
      </c>
      <c r="R21" s="113" t="s">
        <v>41</v>
      </c>
      <c r="T21" s="10">
        <f>SUM(P21:R21)</f>
        <v>1135218</v>
      </c>
      <c r="U21" s="10"/>
    </row>
    <row r="22" spans="1:21" ht="22.5" customHeight="1">
      <c r="A22" s="77" t="s">
        <v>120</v>
      </c>
      <c r="F22" s="113"/>
      <c r="G22" s="34"/>
      <c r="H22" s="113"/>
      <c r="I22" s="10"/>
      <c r="J22" s="113"/>
      <c r="K22" s="10"/>
      <c r="L22" s="111"/>
      <c r="M22" s="10"/>
      <c r="N22" s="111"/>
      <c r="O22" s="10"/>
      <c r="P22" s="10"/>
      <c r="Q22" s="4"/>
      <c r="R22" s="118"/>
      <c r="S22" s="4"/>
      <c r="T22" s="11"/>
      <c r="U22" s="11"/>
    </row>
    <row r="23" spans="1:21" ht="22.5" customHeight="1">
      <c r="A23" s="147" t="s">
        <v>121</v>
      </c>
      <c r="D23" s="207"/>
      <c r="F23" s="152">
        <v>118200</v>
      </c>
      <c r="G23" s="34"/>
      <c r="H23" s="180" t="s">
        <v>41</v>
      </c>
      <c r="I23" s="10"/>
      <c r="J23" s="180" t="s">
        <v>41</v>
      </c>
      <c r="K23" s="10"/>
      <c r="L23" s="181" t="s">
        <v>41</v>
      </c>
      <c r="M23" s="10"/>
      <c r="N23" s="181" t="s">
        <v>41</v>
      </c>
      <c r="O23" s="10"/>
      <c r="P23" s="75">
        <f>SUM(F23:O23)</f>
        <v>118200</v>
      </c>
      <c r="Q23" s="4"/>
      <c r="R23" s="182" t="s">
        <v>41</v>
      </c>
      <c r="S23" s="4"/>
      <c r="T23" s="66">
        <f>SUM(P23:R23)</f>
        <v>118200</v>
      </c>
      <c r="U23" s="11"/>
    </row>
    <row r="24" spans="1:21" ht="22.5" customHeight="1">
      <c r="A24" s="77" t="s">
        <v>122</v>
      </c>
      <c r="F24" s="183">
        <f>SUM(F23)</f>
        <v>118200</v>
      </c>
      <c r="G24" s="34"/>
      <c r="H24" s="124" t="s">
        <v>41</v>
      </c>
      <c r="I24" s="10"/>
      <c r="J24" s="124" t="s">
        <v>41</v>
      </c>
      <c r="K24" s="10"/>
      <c r="L24" s="184" t="s">
        <v>41</v>
      </c>
      <c r="M24" s="10"/>
      <c r="N24" s="184" t="s">
        <v>41</v>
      </c>
      <c r="O24" s="10"/>
      <c r="P24" s="58">
        <f>+P23</f>
        <v>118200</v>
      </c>
      <c r="Q24" s="4"/>
      <c r="R24" s="127" t="s">
        <v>41</v>
      </c>
      <c r="S24" s="4"/>
      <c r="T24" s="67">
        <f>SUM(T23)</f>
        <v>118200</v>
      </c>
      <c r="U24" s="11"/>
    </row>
    <row r="25" spans="1:21" ht="22.5" customHeight="1">
      <c r="A25" s="8" t="s">
        <v>127</v>
      </c>
      <c r="F25" s="148"/>
      <c r="G25" s="34"/>
      <c r="H25" s="113"/>
      <c r="I25" s="10"/>
      <c r="J25" s="113"/>
      <c r="K25" s="10"/>
      <c r="L25" s="111"/>
      <c r="M25" s="10"/>
      <c r="N25" s="111"/>
      <c r="O25" s="10"/>
      <c r="P25" s="10"/>
      <c r="Q25" s="4"/>
      <c r="R25" s="118"/>
      <c r="S25" s="4"/>
      <c r="T25" s="11"/>
      <c r="U25" s="11"/>
    </row>
    <row r="26" spans="1:21" ht="22.5" customHeight="1">
      <c r="A26" s="4" t="s">
        <v>95</v>
      </c>
      <c r="F26" s="113" t="s">
        <v>41</v>
      </c>
      <c r="G26" s="34"/>
      <c r="H26" s="113" t="s">
        <v>41</v>
      </c>
      <c r="I26" s="10"/>
      <c r="J26" s="113" t="s">
        <v>41</v>
      </c>
      <c r="K26" s="10"/>
      <c r="L26" s="113">
        <f>งบกำไรขาดทุนเบ็ดเสร็จ6เดือน!I26</f>
        <v>-12826.034469999999</v>
      </c>
      <c r="M26" s="10"/>
      <c r="N26" s="113" t="s">
        <v>41</v>
      </c>
      <c r="O26" s="10"/>
      <c r="P26" s="10">
        <f>SUM(F26:N26)</f>
        <v>-12826.034469999999</v>
      </c>
      <c r="Q26" s="4"/>
      <c r="R26" s="113" t="s">
        <v>41</v>
      </c>
      <c r="S26" s="4"/>
      <c r="T26" s="11">
        <f>SUM(P26:S26)</f>
        <v>-12826.034469999999</v>
      </c>
      <c r="U26" s="11"/>
    </row>
    <row r="27" spans="1:21" ht="22.5" customHeight="1">
      <c r="A27" s="4" t="s">
        <v>129</v>
      </c>
      <c r="F27" s="113" t="s">
        <v>41</v>
      </c>
      <c r="G27" s="34"/>
      <c r="H27" s="113" t="s">
        <v>41</v>
      </c>
      <c r="I27" s="10"/>
      <c r="J27" s="113" t="s">
        <v>41</v>
      </c>
      <c r="K27" s="10"/>
      <c r="L27" s="89">
        <f>งบกำไรขาดทุนเบ็ดเสร็จ6เดือน!I34</f>
        <v>-4579.35054</v>
      </c>
      <c r="M27" s="10"/>
      <c r="N27" s="111">
        <f>งบกำไรขาดทุนเบ็ดเสร็จ6เดือน!I37</f>
        <v>1158</v>
      </c>
      <c r="O27" s="10"/>
      <c r="P27" s="10">
        <f>SUM(F27:N27)</f>
        <v>-3421.3505400000004</v>
      </c>
      <c r="Q27" s="4"/>
      <c r="R27" s="113" t="s">
        <v>41</v>
      </c>
      <c r="S27" s="4"/>
      <c r="T27" s="11">
        <f>SUM(P27:S27)</f>
        <v>-3421.3505400000004</v>
      </c>
      <c r="U27" s="11"/>
    </row>
    <row r="28" spans="1:22" ht="22.5" customHeight="1">
      <c r="A28" s="8" t="s">
        <v>128</v>
      </c>
      <c r="F28" s="124" t="s">
        <v>41</v>
      </c>
      <c r="G28" s="34"/>
      <c r="H28" s="124" t="s">
        <v>41</v>
      </c>
      <c r="I28" s="10"/>
      <c r="J28" s="124" t="s">
        <v>41</v>
      </c>
      <c r="K28" s="10"/>
      <c r="L28" s="124">
        <f>SUM(L26:L27)</f>
        <v>-17405.385009999998</v>
      </c>
      <c r="M28" s="10"/>
      <c r="N28" s="124">
        <f>SUM(N26:N27)</f>
        <v>1158</v>
      </c>
      <c r="O28" s="10"/>
      <c r="P28" s="124">
        <f>SUM(P26:P27)</f>
        <v>-16247.385009999998</v>
      </c>
      <c r="Q28" s="4"/>
      <c r="R28" s="124" t="s">
        <v>41</v>
      </c>
      <c r="S28" s="4"/>
      <c r="T28" s="124">
        <f>SUM(T26:T27)</f>
        <v>-16247.385009999998</v>
      </c>
      <c r="U28" s="11"/>
      <c r="V28" s="149"/>
    </row>
    <row r="29" spans="1:21" ht="22.5" customHeight="1" thickBot="1">
      <c r="A29" s="96" t="s">
        <v>155</v>
      </c>
      <c r="B29" s="79"/>
      <c r="C29" s="79"/>
      <c r="D29" s="79"/>
      <c r="E29" s="79"/>
      <c r="F29" s="123">
        <f>+F21+F24</f>
        <v>1028780</v>
      </c>
      <c r="G29" s="10"/>
      <c r="H29" s="123">
        <f>+H21</f>
        <v>196730</v>
      </c>
      <c r="I29" s="10"/>
      <c r="J29" s="123">
        <f>+J21</f>
        <v>7625</v>
      </c>
      <c r="K29" s="10"/>
      <c r="L29" s="123">
        <f>+L21+L28</f>
        <v>12441.614990000002</v>
      </c>
      <c r="M29" s="10"/>
      <c r="N29" s="123">
        <f>+N21+N28</f>
        <v>-8406</v>
      </c>
      <c r="O29" s="10"/>
      <c r="P29" s="123">
        <f>+P24+P21+P28</f>
        <v>1237170.61499</v>
      </c>
      <c r="Q29" s="4"/>
      <c r="R29" s="131" t="s">
        <v>41</v>
      </c>
      <c r="S29" s="4"/>
      <c r="T29" s="123">
        <f>+T21+T28+T23</f>
        <v>1237170.61499</v>
      </c>
      <c r="U29" s="10"/>
    </row>
    <row r="30" spans="1:21" ht="22.5" customHeight="1" thickTop="1">
      <c r="A30" s="4"/>
      <c r="B30" s="4"/>
      <c r="C30" s="4"/>
      <c r="D30" s="4"/>
      <c r="E30" s="4"/>
      <c r="F30" s="87"/>
      <c r="G30" s="2"/>
      <c r="H30" s="125"/>
      <c r="I30" s="2"/>
      <c r="J30" s="2"/>
      <c r="K30" s="2"/>
      <c r="L30" s="2"/>
      <c r="M30" s="2"/>
      <c r="N30" s="2"/>
      <c r="O30" s="2"/>
      <c r="P30" s="2"/>
      <c r="Q30" s="4"/>
      <c r="R30" s="2"/>
      <c r="S30" s="4"/>
      <c r="T30" s="2"/>
      <c r="U30" s="2"/>
    </row>
    <row r="31" spans="1:21" ht="24" customHeight="1">
      <c r="A31" s="77"/>
      <c r="B31" s="79"/>
      <c r="C31" s="79"/>
      <c r="D31" s="79"/>
      <c r="E31" s="79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2"/>
      <c r="Q31" s="4"/>
      <c r="R31" s="42"/>
      <c r="S31" s="4"/>
      <c r="T31" s="10"/>
      <c r="U31" s="10"/>
    </row>
    <row r="34" spans="12:18" s="97" customFormat="1" ht="24.75" customHeight="1">
      <c r="L34" s="91"/>
      <c r="R34" s="99"/>
    </row>
    <row r="35" s="97" customFormat="1" ht="24.75" customHeight="1"/>
    <row r="36" s="97" customFormat="1" ht="24.75" customHeight="1">
      <c r="L36" s="91"/>
    </row>
    <row r="37" s="97" customFormat="1" ht="24.75" customHeight="1">
      <c r="L37" s="91"/>
    </row>
    <row r="38" s="97" customFormat="1" ht="24.75" customHeight="1"/>
    <row r="39" s="97" customFormat="1" ht="24.75" customHeight="1"/>
    <row r="40" s="97" customFormat="1" ht="24.75" customHeight="1"/>
    <row r="41" s="97" customFormat="1" ht="24.75" customHeight="1"/>
    <row r="42" s="97" customFormat="1" ht="24.75" customHeight="1"/>
    <row r="43" s="97" customFormat="1" ht="24.75" customHeight="1"/>
    <row r="45" ht="24.75" customHeight="1">
      <c r="I45" s="91"/>
    </row>
    <row r="49" ht="24.75" customHeight="1">
      <c r="I49" s="91"/>
    </row>
    <row r="88" ht="24.75" customHeight="1">
      <c r="H88" s="76" t="s">
        <v>61</v>
      </c>
    </row>
  </sheetData>
  <sheetProtection/>
  <mergeCells count="5">
    <mergeCell ref="F6:T6"/>
    <mergeCell ref="F5:T5"/>
    <mergeCell ref="J9:L9"/>
    <mergeCell ref="R1:T1"/>
    <mergeCell ref="R2:T2"/>
  </mergeCells>
  <printOptions/>
  <pageMargins left="0.7086614173228347" right="0.2755905511811024" top="0.7874015748031497" bottom="0.5905511811023623" header="0.3937007874015748" footer="0.3937007874015748"/>
  <pageSetup firstPageNumber="7" useFirstPageNumber="1" horizontalDpi="600" verticalDpi="600" orientation="landscape" paperSize="9" scale="75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="110" zoomScaleNormal="110" zoomScaleSheetLayoutView="90" zoomScalePageLayoutView="0" workbookViewId="0" topLeftCell="A1">
      <selection activeCell="N37" sqref="N37"/>
    </sheetView>
  </sheetViews>
  <sheetFormatPr defaultColWidth="9.140625" defaultRowHeight="22.5" customHeight="1"/>
  <cols>
    <col min="1" max="1" width="62.7109375" style="76" customWidth="1"/>
    <col min="2" max="2" width="1.57421875" style="76" customWidth="1"/>
    <col min="3" max="3" width="8.00390625" style="78" bestFit="1" customWidth="1"/>
    <col min="4" max="4" width="1.421875" style="76" customWidth="1"/>
    <col min="5" max="5" width="19.7109375" style="76" customWidth="1"/>
    <col min="6" max="6" width="1.421875" style="76" customWidth="1"/>
    <col min="7" max="7" width="19.7109375" style="76" customWidth="1"/>
    <col min="8" max="8" width="1.421875" style="76" customWidth="1"/>
    <col min="9" max="9" width="19.7109375" style="76" customWidth="1"/>
    <col min="10" max="10" width="1.421875" style="76" customWidth="1"/>
    <col min="11" max="11" width="19.7109375" style="76" customWidth="1"/>
    <col min="12" max="12" width="1.421875" style="76" customWidth="1"/>
    <col min="13" max="13" width="23.7109375" style="76" bestFit="1" customWidth="1"/>
    <col min="14" max="14" width="1.28515625" style="76" customWidth="1"/>
    <col min="15" max="15" width="19.7109375" style="76" customWidth="1"/>
    <col min="16" max="16" width="4.421875" style="76" customWidth="1"/>
    <col min="17" max="16384" width="9.140625" style="76" customWidth="1"/>
  </cols>
  <sheetData>
    <row r="1" spans="1:16" s="85" customFormat="1" ht="24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50"/>
      <c r="M1" s="250" t="s">
        <v>89</v>
      </c>
      <c r="N1" s="250"/>
      <c r="O1" s="250"/>
      <c r="P1" s="68"/>
    </row>
    <row r="2" spans="1:16" s="85" customFormat="1" ht="24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50"/>
      <c r="M2" s="250" t="s">
        <v>90</v>
      </c>
      <c r="N2" s="250"/>
      <c r="O2" s="250"/>
      <c r="P2" s="68"/>
    </row>
    <row r="3" spans="1:16" s="85" customFormat="1" ht="24" customHeight="1">
      <c r="A3" s="84" t="str">
        <f>ส่วนของผู้ถือหุ้นงบรวม!A3</f>
        <v>สำหรับงวดหกเดือนสิ้นสุดวันที่ 30 มิถุนายน 2559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7.5" customHeight="1">
      <c r="A4" s="79"/>
      <c r="B4" s="79"/>
      <c r="C4" s="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2.5" customHeight="1">
      <c r="A5" s="79"/>
      <c r="B5" s="79"/>
      <c r="D5" s="4"/>
      <c r="E5" s="245" t="s">
        <v>99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"/>
    </row>
    <row r="6" spans="1:16" ht="22.5" customHeight="1">
      <c r="A6" s="79"/>
      <c r="B6" s="79"/>
      <c r="D6" s="4"/>
      <c r="E6" s="246" t="s">
        <v>72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"/>
    </row>
    <row r="7" spans="1:16" ht="22.5" customHeight="1">
      <c r="A7" s="79"/>
      <c r="B7" s="79"/>
      <c r="D7" s="4"/>
      <c r="E7" s="2"/>
      <c r="F7" s="2"/>
      <c r="G7" s="2"/>
      <c r="H7" s="2"/>
      <c r="I7" s="92"/>
      <c r="J7" s="92"/>
      <c r="K7" s="92"/>
      <c r="L7" s="2"/>
      <c r="M7" s="92" t="s">
        <v>63</v>
      </c>
      <c r="N7" s="86"/>
      <c r="O7" s="2"/>
      <c r="P7" s="2"/>
    </row>
    <row r="8" spans="1:16" ht="22.5" customHeight="1">
      <c r="A8" s="79"/>
      <c r="B8" s="79"/>
      <c r="D8" s="4"/>
      <c r="E8" s="2"/>
      <c r="F8" s="2"/>
      <c r="G8" s="2"/>
      <c r="H8" s="2"/>
      <c r="I8" s="251"/>
      <c r="J8" s="251"/>
      <c r="K8" s="251"/>
      <c r="L8" s="2"/>
      <c r="M8" s="132" t="s">
        <v>20</v>
      </c>
      <c r="N8" s="4"/>
      <c r="O8" s="2"/>
      <c r="P8" s="2"/>
    </row>
    <row r="9" spans="1:16" ht="22.5" customHeight="1">
      <c r="A9" s="79"/>
      <c r="B9" s="79"/>
      <c r="D9" s="4"/>
      <c r="E9" s="2"/>
      <c r="F9" s="2"/>
      <c r="G9" s="2"/>
      <c r="H9" s="2"/>
      <c r="I9" s="2"/>
      <c r="J9" s="2"/>
      <c r="K9" s="2"/>
      <c r="L9" s="2"/>
      <c r="M9" s="120" t="s">
        <v>183</v>
      </c>
      <c r="N9" s="2"/>
      <c r="O9" s="2"/>
      <c r="P9" s="2"/>
    </row>
    <row r="10" spans="1:16" ht="22.5" customHeight="1">
      <c r="A10" s="79"/>
      <c r="B10" s="79"/>
      <c r="D10" s="2"/>
      <c r="E10" s="2"/>
      <c r="F10" s="2"/>
      <c r="G10" s="2"/>
      <c r="H10" s="2"/>
      <c r="I10" s="245" t="s">
        <v>67</v>
      </c>
      <c r="J10" s="245"/>
      <c r="K10" s="245"/>
      <c r="L10" s="2"/>
      <c r="M10" s="2" t="s">
        <v>82</v>
      </c>
      <c r="N10" s="2"/>
      <c r="O10" s="2"/>
      <c r="P10" s="2"/>
    </row>
    <row r="11" spans="1:16" ht="22.5" customHeight="1">
      <c r="A11" s="79"/>
      <c r="B11" s="79"/>
      <c r="D11" s="2"/>
      <c r="E11" s="87" t="s">
        <v>75</v>
      </c>
      <c r="F11" s="2"/>
      <c r="G11" s="2"/>
      <c r="H11" s="2"/>
      <c r="I11" s="2" t="s">
        <v>78</v>
      </c>
      <c r="J11" s="2"/>
      <c r="K11" s="2" t="s">
        <v>44</v>
      </c>
      <c r="L11" s="2"/>
      <c r="M11" s="2" t="s">
        <v>190</v>
      </c>
      <c r="N11" s="2"/>
      <c r="O11" s="2" t="s">
        <v>68</v>
      </c>
      <c r="P11" s="2"/>
    </row>
    <row r="12" spans="1:16" ht="22.5" customHeight="1">
      <c r="A12" s="4"/>
      <c r="B12" s="4"/>
      <c r="C12" s="87"/>
      <c r="D12" s="2"/>
      <c r="E12" s="88" t="s">
        <v>76</v>
      </c>
      <c r="F12" s="2"/>
      <c r="G12" s="82" t="s">
        <v>48</v>
      </c>
      <c r="H12" s="2"/>
      <c r="I12" s="82" t="s">
        <v>64</v>
      </c>
      <c r="J12" s="2"/>
      <c r="K12" s="82" t="s">
        <v>59</v>
      </c>
      <c r="L12" s="2"/>
      <c r="M12" s="82" t="s">
        <v>191</v>
      </c>
      <c r="N12" s="2"/>
      <c r="O12" s="82" t="s">
        <v>20</v>
      </c>
      <c r="P12" s="2"/>
    </row>
    <row r="13" spans="1:16" ht="9.7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>
      <c r="A14" s="96" t="s">
        <v>105</v>
      </c>
      <c r="B14" s="4"/>
      <c r="D14" s="2"/>
      <c r="E14" s="90">
        <v>1041064</v>
      </c>
      <c r="G14" s="90">
        <v>208730</v>
      </c>
      <c r="I14" s="90">
        <v>7911</v>
      </c>
      <c r="K14" s="90">
        <v>36804</v>
      </c>
      <c r="M14" s="90">
        <v>-11401</v>
      </c>
      <c r="O14" s="10">
        <f>SUM(E14:M14)</f>
        <v>1283108</v>
      </c>
      <c r="P14" s="2"/>
    </row>
    <row r="15" spans="1:16" ht="22.5" customHeight="1">
      <c r="A15" s="8" t="s">
        <v>127</v>
      </c>
      <c r="B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2.5" customHeight="1">
      <c r="A16" s="4" t="s">
        <v>94</v>
      </c>
      <c r="B16" s="4"/>
      <c r="D16" s="2"/>
      <c r="E16" s="208" t="s">
        <v>41</v>
      </c>
      <c r="F16" s="2"/>
      <c r="G16" s="208" t="s">
        <v>41</v>
      </c>
      <c r="H16" s="2"/>
      <c r="I16" s="208" t="s">
        <v>41</v>
      </c>
      <c r="J16" s="2"/>
      <c r="K16" s="13">
        <f>+งบกำไรขาดทุนเบ็ดเสร็จ6เดือน!K26</f>
        <v>8985</v>
      </c>
      <c r="L16" s="2"/>
      <c r="M16" s="13" t="s">
        <v>41</v>
      </c>
      <c r="N16" s="2"/>
      <c r="O16" s="10">
        <f>SUM(E16:M16)</f>
        <v>8985</v>
      </c>
      <c r="P16" s="2"/>
    </row>
    <row r="17" spans="1:16" ht="22.5" customHeight="1">
      <c r="A17" s="4" t="s">
        <v>129</v>
      </c>
      <c r="B17" s="4"/>
      <c r="D17" s="2"/>
      <c r="E17" s="208" t="s">
        <v>41</v>
      </c>
      <c r="F17" s="2"/>
      <c r="G17" s="208" t="s">
        <v>41</v>
      </c>
      <c r="H17" s="2"/>
      <c r="I17" s="208" t="s">
        <v>41</v>
      </c>
      <c r="J17" s="2"/>
      <c r="K17" s="116">
        <f>+งบกำไรขาดทุนเบ็ดเสร็จ6เดือน!K34</f>
        <v>1182</v>
      </c>
      <c r="L17" s="2"/>
      <c r="M17" s="116">
        <f>+งบกำไรขาดทุนเบ็ดเสร็จ6เดือน!K37</f>
        <v>1588</v>
      </c>
      <c r="N17" s="2"/>
      <c r="O17" s="10">
        <f>SUM(E17:M17)</f>
        <v>2770</v>
      </c>
      <c r="P17" s="2"/>
    </row>
    <row r="18" spans="1:16" ht="22.5" customHeight="1">
      <c r="A18" s="8" t="s">
        <v>128</v>
      </c>
      <c r="B18" s="4"/>
      <c r="D18" s="2"/>
      <c r="E18" s="126" t="s">
        <v>41</v>
      </c>
      <c r="F18" s="2"/>
      <c r="G18" s="126" t="s">
        <v>41</v>
      </c>
      <c r="H18" s="2"/>
      <c r="I18" s="126" t="s">
        <v>41</v>
      </c>
      <c r="J18" s="2"/>
      <c r="K18" s="58">
        <f>SUM(K16:K17)</f>
        <v>10167</v>
      </c>
      <c r="L18" s="2"/>
      <c r="M18" s="58">
        <f>SUM(M16:M17)</f>
        <v>1588</v>
      </c>
      <c r="N18" s="2"/>
      <c r="O18" s="58">
        <f>SUM(O16:O17)</f>
        <v>11755</v>
      </c>
      <c r="P18" s="2"/>
    </row>
    <row r="19" spans="1:16" ht="22.5" customHeight="1" thickBot="1">
      <c r="A19" s="96" t="s">
        <v>154</v>
      </c>
      <c r="B19" s="4"/>
      <c r="D19" s="2"/>
      <c r="E19" s="62">
        <f>SUM(E14,E18)</f>
        <v>1041064</v>
      </c>
      <c r="F19" s="2"/>
      <c r="G19" s="62">
        <f>SUM(G14,G18)</f>
        <v>208730</v>
      </c>
      <c r="H19" s="2"/>
      <c r="I19" s="62">
        <f>SUM(I14,I18)</f>
        <v>7911</v>
      </c>
      <c r="J19" s="2"/>
      <c r="K19" s="62">
        <f>SUM(K14,K18)</f>
        <v>46971</v>
      </c>
      <c r="L19" s="2"/>
      <c r="M19" s="62">
        <f>SUM(M14,M18)</f>
        <v>-9813</v>
      </c>
      <c r="N19" s="2"/>
      <c r="O19" s="62">
        <f>SUM(O14,O18)</f>
        <v>1294863</v>
      </c>
      <c r="P19" s="2"/>
    </row>
    <row r="20" spans="1:16" ht="9.75" customHeight="1" thickTop="1">
      <c r="A20" s="4"/>
      <c r="B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2.5" customHeight="1">
      <c r="A21" s="96" t="s">
        <v>106</v>
      </c>
      <c r="B21" s="4"/>
      <c r="D21" s="2"/>
      <c r="E21" s="148">
        <v>910580</v>
      </c>
      <c r="F21" s="148"/>
      <c r="G21" s="148">
        <v>196730</v>
      </c>
      <c r="H21" s="148"/>
      <c r="I21" s="148">
        <v>7625</v>
      </c>
      <c r="J21" s="148"/>
      <c r="K21" s="148">
        <v>41505</v>
      </c>
      <c r="L21" s="148"/>
      <c r="M21" s="148">
        <v>-9564</v>
      </c>
      <c r="O21" s="10">
        <f>SUM(E21:M21)</f>
        <v>1146876</v>
      </c>
      <c r="P21" s="2"/>
    </row>
    <row r="22" spans="1:16" ht="22.5" customHeight="1">
      <c r="A22" s="77" t="s">
        <v>120</v>
      </c>
      <c r="B22" s="147"/>
      <c r="D22" s="2"/>
      <c r="E22" s="90"/>
      <c r="G22" s="90"/>
      <c r="I22" s="90"/>
      <c r="K22" s="90"/>
      <c r="M22" s="90"/>
      <c r="O22" s="10"/>
      <c r="P22" s="2"/>
    </row>
    <row r="23" spans="1:16" ht="22.5" customHeight="1">
      <c r="A23" s="147" t="s">
        <v>121</v>
      </c>
      <c r="B23" s="147"/>
      <c r="C23" s="207"/>
      <c r="D23" s="2"/>
      <c r="E23" s="152">
        <v>118200</v>
      </c>
      <c r="G23" s="166" t="s">
        <v>41</v>
      </c>
      <c r="H23" s="132"/>
      <c r="I23" s="166" t="s">
        <v>41</v>
      </c>
      <c r="J23" s="132"/>
      <c r="K23" s="166" t="s">
        <v>41</v>
      </c>
      <c r="L23" s="132"/>
      <c r="M23" s="166" t="s">
        <v>41</v>
      </c>
      <c r="O23" s="75">
        <f>SUM(E23:N23)</f>
        <v>118200</v>
      </c>
      <c r="P23" s="2"/>
    </row>
    <row r="24" spans="1:16" ht="22.5" customHeight="1">
      <c r="A24" s="165" t="s">
        <v>122</v>
      </c>
      <c r="B24" s="147"/>
      <c r="D24" s="2"/>
      <c r="E24" s="152">
        <f>+E23</f>
        <v>118200</v>
      </c>
      <c r="G24" s="166" t="str">
        <f>+G23</f>
        <v>-</v>
      </c>
      <c r="H24" s="132"/>
      <c r="I24" s="166" t="str">
        <f>+I23</f>
        <v>-</v>
      </c>
      <c r="J24" s="132"/>
      <c r="K24" s="166" t="str">
        <f>+K23</f>
        <v>-</v>
      </c>
      <c r="L24" s="132"/>
      <c r="M24" s="166" t="str">
        <f>+M23</f>
        <v>-</v>
      </c>
      <c r="O24" s="75">
        <f>+O23</f>
        <v>118200</v>
      </c>
      <c r="P24" s="2"/>
    </row>
    <row r="25" spans="1:16" ht="22.5" customHeight="1">
      <c r="A25" s="8" t="s">
        <v>127</v>
      </c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2.5" customHeight="1">
      <c r="A26" s="4" t="s">
        <v>95</v>
      </c>
      <c r="B26" s="4"/>
      <c r="D26" s="2"/>
      <c r="E26" s="2" t="s">
        <v>41</v>
      </c>
      <c r="F26" s="2"/>
      <c r="G26" s="2" t="s">
        <v>41</v>
      </c>
      <c r="H26" s="2"/>
      <c r="I26" s="2" t="s">
        <v>41</v>
      </c>
      <c r="J26" s="2"/>
      <c r="K26" s="116">
        <f>งบกำไรขาดทุนเบ็ดเสร็จ6เดือน!M45</f>
        <v>-9321</v>
      </c>
      <c r="L26" s="2"/>
      <c r="M26" s="2" t="s">
        <v>41</v>
      </c>
      <c r="N26" s="2"/>
      <c r="O26" s="10">
        <f>SUM(E26:K26)</f>
        <v>-9321</v>
      </c>
      <c r="P26" s="2"/>
    </row>
    <row r="27" spans="1:16" ht="22.5" customHeight="1">
      <c r="A27" s="4" t="s">
        <v>129</v>
      </c>
      <c r="B27" s="4"/>
      <c r="D27" s="2"/>
      <c r="E27" s="2" t="s">
        <v>41</v>
      </c>
      <c r="F27" s="2"/>
      <c r="G27" s="2" t="s">
        <v>41</v>
      </c>
      <c r="H27" s="2"/>
      <c r="I27" s="2" t="s">
        <v>41</v>
      </c>
      <c r="J27" s="2"/>
      <c r="K27" s="89">
        <f>งบกำไรขาดทุนเบ็ดเสร็จ6เดือน!M34</f>
        <v>-4232.12817</v>
      </c>
      <c r="L27" s="2"/>
      <c r="M27" s="116">
        <f>งบกำไรขาดทุนเบ็ดเสร็จ6เดือน!M37</f>
        <v>1157.8013200000003</v>
      </c>
      <c r="N27" s="2"/>
      <c r="O27" s="10">
        <f>SUM(E27:M27)</f>
        <v>-3074.3268499999995</v>
      </c>
      <c r="P27" s="2"/>
    </row>
    <row r="28" spans="1:16" ht="22.5" customHeight="1">
      <c r="A28" s="8" t="s">
        <v>128</v>
      </c>
      <c r="B28" s="4"/>
      <c r="D28" s="2"/>
      <c r="E28" s="126" t="s">
        <v>41</v>
      </c>
      <c r="F28" s="2"/>
      <c r="G28" s="126" t="s">
        <v>41</v>
      </c>
      <c r="H28" s="2"/>
      <c r="I28" s="126" t="s">
        <v>41</v>
      </c>
      <c r="J28" s="2"/>
      <c r="K28" s="58">
        <f>SUM(K26:K27)</f>
        <v>-13553.12817</v>
      </c>
      <c r="L28" s="2"/>
      <c r="M28" s="58">
        <f>SUM(M26:M27)</f>
        <v>1157.8013200000003</v>
      </c>
      <c r="N28" s="2"/>
      <c r="O28" s="58">
        <f>SUM(O26:O27)</f>
        <v>-12395.32685</v>
      </c>
      <c r="P28" s="2"/>
    </row>
    <row r="29" spans="1:16" ht="22.5" customHeight="1" thickBot="1">
      <c r="A29" s="96" t="s">
        <v>155</v>
      </c>
      <c r="B29" s="4"/>
      <c r="D29" s="2"/>
      <c r="E29" s="62">
        <f>SUM(E21:E23)</f>
        <v>1028780</v>
      </c>
      <c r="F29" s="2"/>
      <c r="G29" s="62">
        <f>SUM(G21:G23)</f>
        <v>196730</v>
      </c>
      <c r="H29" s="2"/>
      <c r="I29" s="62">
        <f>SUM(I21:I23)</f>
        <v>7625</v>
      </c>
      <c r="J29" s="2"/>
      <c r="K29" s="62">
        <f>+K21+K28</f>
        <v>27951.87183</v>
      </c>
      <c r="L29" s="2"/>
      <c r="M29" s="62">
        <f>+M21+M28</f>
        <v>-8406.19868</v>
      </c>
      <c r="N29" s="2"/>
      <c r="O29" s="62">
        <f>+O21+O28+O23</f>
        <v>1252680.67315</v>
      </c>
      <c r="P29" s="2"/>
    </row>
    <row r="30" spans="1:16" ht="22.5" customHeight="1" thickTop="1">
      <c r="A30" s="4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2.5" customHeight="1">
      <c r="A31" s="4"/>
      <c r="B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2.5" customHeight="1">
      <c r="A32" s="77"/>
      <c r="B32" s="77"/>
      <c r="C32" s="112"/>
      <c r="D32" s="10"/>
      <c r="E32" s="10"/>
      <c r="F32" s="10"/>
      <c r="G32" s="10"/>
      <c r="H32" s="10"/>
      <c r="I32" s="10"/>
      <c r="J32" s="10"/>
      <c r="K32" s="10"/>
      <c r="L32" s="10"/>
      <c r="M32" s="80"/>
      <c r="N32" s="4"/>
      <c r="O32" s="10"/>
      <c r="P32" s="10"/>
    </row>
    <row r="33" spans="1:16" ht="22.5" customHeight="1">
      <c r="A33" s="77"/>
      <c r="B33" s="77"/>
      <c r="D33" s="42"/>
      <c r="E33" s="10"/>
      <c r="F33" s="42"/>
      <c r="G33" s="10"/>
      <c r="H33" s="42"/>
      <c r="I33" s="10"/>
      <c r="J33" s="42"/>
      <c r="K33" s="10"/>
      <c r="L33" s="42"/>
      <c r="M33" s="10"/>
      <c r="N33" s="10"/>
      <c r="O33" s="10"/>
      <c r="P33" s="10"/>
    </row>
    <row r="34" spans="1:16" ht="22.5" customHeight="1">
      <c r="A34" s="79"/>
      <c r="B34" s="79"/>
      <c r="C34" s="93"/>
      <c r="D34" s="10"/>
      <c r="E34" s="10"/>
      <c r="F34" s="10"/>
      <c r="G34" s="10"/>
      <c r="H34" s="10"/>
      <c r="I34" s="34"/>
      <c r="J34" s="10"/>
      <c r="K34" s="10"/>
      <c r="L34" s="10"/>
      <c r="O34" s="10"/>
      <c r="P34" s="10"/>
    </row>
    <row r="35" spans="1:16" ht="22.5" customHeight="1">
      <c r="A35" s="79"/>
      <c r="B35" s="79"/>
      <c r="D35" s="10"/>
      <c r="E35" s="10"/>
      <c r="F35" s="10"/>
      <c r="G35" s="10"/>
      <c r="H35" s="10"/>
      <c r="I35" s="45"/>
      <c r="J35" s="10"/>
      <c r="K35" s="10"/>
      <c r="L35" s="10"/>
      <c r="O35" s="10"/>
      <c r="P35" s="10"/>
    </row>
    <row r="85" ht="22.5" customHeight="1">
      <c r="F85" s="76" t="s">
        <v>61</v>
      </c>
    </row>
  </sheetData>
  <sheetProtection/>
  <mergeCells count="6">
    <mergeCell ref="M1:O1"/>
    <mergeCell ref="M2:O2"/>
    <mergeCell ref="I10:K10"/>
    <mergeCell ref="E5:O5"/>
    <mergeCell ref="E6:O6"/>
    <mergeCell ref="I8:K8"/>
  </mergeCells>
  <printOptions/>
  <pageMargins left="0.7086614173228347" right="0.2755905511811024" top="0.7874015748031497" bottom="0.5905511811023623" header="0.3937007874015748" footer="0.3937007874015748"/>
  <pageSetup firstPageNumber="8" useFirstPageNumber="1" horizontalDpi="600" verticalDpi="600" orientation="landscape" paperSize="9" scale="76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3"/>
  <sheetViews>
    <sheetView zoomScale="120" zoomScaleNormal="120" zoomScaleSheetLayoutView="120" zoomScalePageLayoutView="0" workbookViewId="0" topLeftCell="A52">
      <selection activeCell="N37" sqref="N37"/>
    </sheetView>
  </sheetViews>
  <sheetFormatPr defaultColWidth="9.140625" defaultRowHeight="21.75" customHeight="1"/>
  <cols>
    <col min="1" max="2" width="2.7109375" style="4" customWidth="1"/>
    <col min="3" max="4" width="4.7109375" style="17" customWidth="1"/>
    <col min="5" max="5" width="37.7109375" style="17" customWidth="1"/>
    <col min="6" max="6" width="1.28515625" style="4" customWidth="1"/>
    <col min="7" max="7" width="14.140625" style="69" customWidth="1"/>
    <col min="8" max="8" width="1.28515625" style="4" customWidth="1"/>
    <col min="9" max="9" width="14.140625" style="4" customWidth="1"/>
    <col min="10" max="10" width="1.28515625" style="4" customWidth="1"/>
    <col min="11" max="11" width="14.140625" style="11" customWidth="1"/>
    <col min="12" max="12" width="1.28515625" style="4" customWidth="1"/>
    <col min="13" max="13" width="14.140625" style="4" customWidth="1"/>
    <col min="14" max="14" width="0.85546875" style="4" customWidth="1"/>
    <col min="15" max="15" width="10.8515625" style="4" customWidth="1"/>
    <col min="16" max="16" width="10.57421875" style="4" customWidth="1"/>
    <col min="17" max="17" width="10.00390625" style="4" customWidth="1"/>
    <col min="18" max="18" width="12.421875" style="4" customWidth="1"/>
    <col min="19" max="16384" width="9.140625" style="4" customWidth="1"/>
  </cols>
  <sheetData>
    <row r="1" spans="1:16" s="50" customFormat="1" ht="21" customHeight="1">
      <c r="A1" s="49" t="s">
        <v>0</v>
      </c>
      <c r="B1" s="49"/>
      <c r="C1" s="49"/>
      <c r="D1" s="49"/>
      <c r="E1" s="49"/>
      <c r="F1" s="49"/>
      <c r="G1" s="49"/>
      <c r="H1" s="49"/>
      <c r="L1" s="103"/>
      <c r="M1" s="1" t="s">
        <v>89</v>
      </c>
      <c r="N1" s="65"/>
      <c r="O1" s="65"/>
      <c r="P1" s="65"/>
    </row>
    <row r="2" spans="1:14" s="50" customFormat="1" ht="21" customHeight="1">
      <c r="A2" s="49" t="s">
        <v>30</v>
      </c>
      <c r="B2" s="49"/>
      <c r="C2" s="49"/>
      <c r="D2" s="49"/>
      <c r="E2" s="49"/>
      <c r="F2" s="49"/>
      <c r="G2" s="49"/>
      <c r="H2" s="49"/>
      <c r="L2" s="103"/>
      <c r="M2" s="1" t="s">
        <v>90</v>
      </c>
      <c r="N2" s="68"/>
    </row>
    <row r="3" spans="1:13" s="50" customFormat="1" ht="21.75" customHeight="1">
      <c r="A3" s="119" t="s">
        <v>153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7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3:13" ht="21" customHeight="1">
      <c r="C5" s="105"/>
      <c r="D5" s="105"/>
      <c r="E5" s="105"/>
      <c r="G5" s="245" t="s">
        <v>99</v>
      </c>
      <c r="H5" s="245"/>
      <c r="I5" s="245"/>
      <c r="J5" s="245"/>
      <c r="K5" s="245"/>
      <c r="L5" s="245"/>
      <c r="M5" s="245"/>
    </row>
    <row r="6" spans="3:13" ht="21" customHeight="1">
      <c r="C6" s="105"/>
      <c r="D6" s="105"/>
      <c r="E6" s="105"/>
      <c r="G6" s="246" t="s">
        <v>1</v>
      </c>
      <c r="H6" s="246"/>
      <c r="I6" s="246"/>
      <c r="J6" s="106"/>
      <c r="K6" s="246" t="s">
        <v>72</v>
      </c>
      <c r="L6" s="246"/>
      <c r="M6" s="246"/>
    </row>
    <row r="7" spans="3:13" ht="21" customHeight="1">
      <c r="C7" s="105"/>
      <c r="D7" s="105"/>
      <c r="E7" s="105"/>
      <c r="G7" s="120">
        <v>2559</v>
      </c>
      <c r="H7" s="2"/>
      <c r="I7" s="120">
        <v>2558</v>
      </c>
      <c r="J7" s="106"/>
      <c r="K7" s="120">
        <v>2559</v>
      </c>
      <c r="L7" s="2"/>
      <c r="M7" s="120">
        <v>2558</v>
      </c>
    </row>
    <row r="8" spans="1:13" ht="21" customHeight="1">
      <c r="A8" s="107" t="s">
        <v>31</v>
      </c>
      <c r="C8" s="105"/>
      <c r="D8" s="105"/>
      <c r="E8" s="105"/>
      <c r="G8" s="72"/>
      <c r="I8" s="72"/>
      <c r="J8" s="106"/>
      <c r="K8" s="2"/>
      <c r="L8" s="2"/>
      <c r="M8" s="2"/>
    </row>
    <row r="9" spans="1:13" ht="21" customHeight="1">
      <c r="A9" s="18" t="s">
        <v>97</v>
      </c>
      <c r="F9" s="106"/>
      <c r="G9" s="14">
        <f>งบกำไรขาดทุนเบ็ดเสร็จ6เดือน!G22</f>
        <v>3171</v>
      </c>
      <c r="H9" s="14"/>
      <c r="I9" s="14">
        <f>งบกำไรขาดทุนเบ็ดเสร็จ6เดือน!I22</f>
        <v>-15805</v>
      </c>
      <c r="J9" s="14"/>
      <c r="K9" s="14">
        <f>งบกำไรขาดทุนเบ็ดเสร็จ6เดือน!K22</f>
        <v>11455</v>
      </c>
      <c r="L9" s="14"/>
      <c r="M9" s="14">
        <f>งบกำไรขาดทุนเบ็ดเสร็จ6เดือน!M22</f>
        <v>-12293</v>
      </c>
    </row>
    <row r="10" spans="1:13" ht="21" customHeight="1">
      <c r="A10" s="73" t="s">
        <v>45</v>
      </c>
      <c r="F10" s="106"/>
      <c r="G10" s="14"/>
      <c r="H10" s="14"/>
      <c r="I10" s="14"/>
      <c r="J10" s="14"/>
      <c r="K10" s="14"/>
      <c r="L10" s="11"/>
      <c r="M10" s="14"/>
    </row>
    <row r="11" spans="1:15" ht="21" customHeight="1">
      <c r="A11" s="28" t="s">
        <v>32</v>
      </c>
      <c r="F11" s="106"/>
      <c r="G11" s="14">
        <v>17753</v>
      </c>
      <c r="H11" s="14"/>
      <c r="I11" s="153">
        <v>17215</v>
      </c>
      <c r="J11" s="14"/>
      <c r="K11" s="14">
        <v>15411</v>
      </c>
      <c r="L11" s="11"/>
      <c r="M11" s="153">
        <v>16837</v>
      </c>
      <c r="O11" s="151"/>
    </row>
    <row r="12" spans="1:15" ht="21" customHeight="1">
      <c r="A12" s="28" t="s">
        <v>164</v>
      </c>
      <c r="F12" s="106"/>
      <c r="G12" s="14">
        <v>-282</v>
      </c>
      <c r="H12" s="14"/>
      <c r="I12" s="36" t="s">
        <v>41</v>
      </c>
      <c r="J12" s="14"/>
      <c r="K12" s="36">
        <v>-282</v>
      </c>
      <c r="L12" s="11"/>
      <c r="M12" s="36" t="s">
        <v>41</v>
      </c>
      <c r="O12" s="151"/>
    </row>
    <row r="13" spans="1:15" ht="21" customHeight="1">
      <c r="A13" s="28" t="s">
        <v>135</v>
      </c>
      <c r="F13" s="106"/>
      <c r="G13" s="13">
        <v>-4979</v>
      </c>
      <c r="H13" s="14"/>
      <c r="I13" s="36" t="s">
        <v>41</v>
      </c>
      <c r="J13" s="14"/>
      <c r="K13" s="13">
        <v>-4979</v>
      </c>
      <c r="L13" s="11"/>
      <c r="M13" s="36" t="s">
        <v>41</v>
      </c>
      <c r="O13" s="151"/>
    </row>
    <row r="14" spans="1:15" ht="21" customHeight="1">
      <c r="A14" s="28" t="s">
        <v>146</v>
      </c>
      <c r="F14" s="106"/>
      <c r="G14" s="36">
        <v>5</v>
      </c>
      <c r="H14" s="14"/>
      <c r="I14" s="153">
        <v>1178</v>
      </c>
      <c r="J14" s="14"/>
      <c r="K14" s="13">
        <v>5</v>
      </c>
      <c r="L14" s="11"/>
      <c r="M14" s="153">
        <v>999</v>
      </c>
      <c r="O14" s="151"/>
    </row>
    <row r="15" spans="1:15" ht="21" customHeight="1">
      <c r="A15" s="151" t="s">
        <v>184</v>
      </c>
      <c r="F15" s="106"/>
      <c r="G15" s="36" t="s">
        <v>41</v>
      </c>
      <c r="H15" s="14"/>
      <c r="I15" s="153">
        <v>2454</v>
      </c>
      <c r="J15" s="14"/>
      <c r="K15" s="36" t="s">
        <v>41</v>
      </c>
      <c r="L15" s="11"/>
      <c r="M15" s="153">
        <v>2454</v>
      </c>
      <c r="O15" s="151"/>
    </row>
    <row r="16" spans="1:15" ht="21" customHeight="1">
      <c r="A16" s="28" t="s">
        <v>157</v>
      </c>
      <c r="F16" s="106"/>
      <c r="G16" s="13">
        <f>-23+82</f>
        <v>59</v>
      </c>
      <c r="H16" s="14"/>
      <c r="I16" s="36" t="s">
        <v>41</v>
      </c>
      <c r="J16" s="14"/>
      <c r="K16" s="13">
        <f>-23+82</f>
        <v>59</v>
      </c>
      <c r="L16" s="11"/>
      <c r="M16" s="133" t="s">
        <v>41</v>
      </c>
      <c r="O16" s="151"/>
    </row>
    <row r="17" spans="1:13" ht="21.75" customHeight="1">
      <c r="A17" s="243" t="s">
        <v>171</v>
      </c>
      <c r="G17" s="69">
        <v>646</v>
      </c>
      <c r="I17" s="36" t="s">
        <v>41</v>
      </c>
      <c r="K17" s="141" t="s">
        <v>41</v>
      </c>
      <c r="M17" s="133" t="s">
        <v>41</v>
      </c>
    </row>
    <row r="18" spans="1:15" ht="21" customHeight="1">
      <c r="A18" s="235" t="s">
        <v>165</v>
      </c>
      <c r="F18" s="106"/>
      <c r="G18" s="13">
        <v>134</v>
      </c>
      <c r="H18" s="14"/>
      <c r="I18" s="13">
        <v>663</v>
      </c>
      <c r="J18" s="14"/>
      <c r="K18" s="13">
        <v>130</v>
      </c>
      <c r="L18" s="11"/>
      <c r="M18" s="153">
        <v>630</v>
      </c>
      <c r="O18" s="151"/>
    </row>
    <row r="19" spans="1:15" ht="21" customHeight="1">
      <c r="A19" s="31" t="s">
        <v>187</v>
      </c>
      <c r="F19" s="106"/>
      <c r="G19" s="13">
        <v>8671</v>
      </c>
      <c r="H19" s="14"/>
      <c r="I19" s="36" t="s">
        <v>41</v>
      </c>
      <c r="J19" s="14"/>
      <c r="K19" s="13">
        <v>8671</v>
      </c>
      <c r="L19" s="11"/>
      <c r="M19" s="133" t="s">
        <v>41</v>
      </c>
      <c r="O19" s="151"/>
    </row>
    <row r="20" spans="1:15" ht="21" customHeight="1">
      <c r="A20" s="31" t="s">
        <v>156</v>
      </c>
      <c r="F20" s="106"/>
      <c r="G20" s="13">
        <v>-116</v>
      </c>
      <c r="H20" s="14"/>
      <c r="I20" s="153">
        <v>-152</v>
      </c>
      <c r="J20" s="14"/>
      <c r="K20" s="13">
        <v>-116</v>
      </c>
      <c r="L20" s="11"/>
      <c r="M20" s="153">
        <v>-152</v>
      </c>
      <c r="O20" s="151"/>
    </row>
    <row r="21" spans="1:15" ht="21" customHeight="1">
      <c r="A21" s="28" t="s">
        <v>37</v>
      </c>
      <c r="F21" s="106"/>
      <c r="G21" s="36">
        <v>-158</v>
      </c>
      <c r="H21" s="14"/>
      <c r="I21" s="150">
        <v>-420</v>
      </c>
      <c r="J21" s="14"/>
      <c r="K21" s="14">
        <v>-2844</v>
      </c>
      <c r="L21" s="11"/>
      <c r="M21" s="153">
        <v>-353</v>
      </c>
      <c r="O21" s="151"/>
    </row>
    <row r="22" spans="1:15" ht="21" customHeight="1">
      <c r="A22" s="28" t="s">
        <v>53</v>
      </c>
      <c r="F22" s="106"/>
      <c r="G22" s="13">
        <v>6648</v>
      </c>
      <c r="H22" s="14"/>
      <c r="I22" s="150">
        <v>5573</v>
      </c>
      <c r="J22" s="14"/>
      <c r="K22" s="13">
        <v>3099</v>
      </c>
      <c r="L22" s="11"/>
      <c r="M22" s="198">
        <v>4546</v>
      </c>
      <c r="O22" s="151"/>
    </row>
    <row r="23" spans="1:13" ht="21" customHeight="1">
      <c r="A23" s="18" t="s">
        <v>81</v>
      </c>
      <c r="F23" s="106"/>
      <c r="G23" s="108"/>
      <c r="H23" s="14"/>
      <c r="I23" s="108"/>
      <c r="J23" s="14"/>
      <c r="K23" s="108"/>
      <c r="L23" s="11"/>
      <c r="M23" s="108"/>
    </row>
    <row r="24" spans="1:13" ht="21" customHeight="1">
      <c r="A24" s="18" t="s">
        <v>79</v>
      </c>
      <c r="F24" s="106"/>
      <c r="G24" s="13">
        <f>SUM(G9:G22)</f>
        <v>31552</v>
      </c>
      <c r="H24" s="13"/>
      <c r="I24" s="13">
        <f>SUM(I9:I22)</f>
        <v>10706</v>
      </c>
      <c r="J24" s="13"/>
      <c r="K24" s="13">
        <f>SUM(K9:K22)</f>
        <v>30609</v>
      </c>
      <c r="L24" s="13"/>
      <c r="M24" s="13">
        <f>SUM(M9:M22)</f>
        <v>12668</v>
      </c>
    </row>
    <row r="25" spans="1:13" ht="21" customHeight="1">
      <c r="A25" s="107" t="s">
        <v>33</v>
      </c>
      <c r="F25" s="106"/>
      <c r="G25" s="36"/>
      <c r="H25" s="14"/>
      <c r="I25" s="14"/>
      <c r="J25" s="14"/>
      <c r="K25" s="13"/>
      <c r="L25" s="11"/>
      <c r="M25" s="11"/>
    </row>
    <row r="26" spans="1:13" ht="21" customHeight="1">
      <c r="A26" s="28" t="s">
        <v>69</v>
      </c>
      <c r="F26" s="106"/>
      <c r="G26" s="14">
        <v>235</v>
      </c>
      <c r="H26" s="14"/>
      <c r="I26" s="153">
        <v>-26</v>
      </c>
      <c r="J26" s="14"/>
      <c r="K26" s="14">
        <v>213</v>
      </c>
      <c r="L26" s="11"/>
      <c r="M26" s="153">
        <v>99</v>
      </c>
    </row>
    <row r="27" spans="1:13" ht="21" customHeight="1">
      <c r="A27" s="28" t="s">
        <v>26</v>
      </c>
      <c r="F27" s="106"/>
      <c r="G27" s="14">
        <v>13910</v>
      </c>
      <c r="H27" s="14"/>
      <c r="I27" s="153">
        <v>-62474</v>
      </c>
      <c r="J27" s="14"/>
      <c r="K27" s="14">
        <v>33156</v>
      </c>
      <c r="L27" s="11"/>
      <c r="M27" s="153">
        <v>-26685</v>
      </c>
    </row>
    <row r="28" spans="1:13" ht="21" customHeight="1">
      <c r="A28" s="28" t="s">
        <v>8</v>
      </c>
      <c r="F28" s="106"/>
      <c r="G28" s="14">
        <v>536</v>
      </c>
      <c r="H28" s="14"/>
      <c r="I28" s="153">
        <v>340</v>
      </c>
      <c r="J28" s="14"/>
      <c r="K28" s="14">
        <v>536</v>
      </c>
      <c r="L28" s="11"/>
      <c r="M28" s="153">
        <v>340</v>
      </c>
    </row>
    <row r="29" spans="1:13" ht="21" customHeight="1">
      <c r="A29" s="151" t="s">
        <v>107</v>
      </c>
      <c r="F29" s="106"/>
      <c r="G29" s="14">
        <v>163</v>
      </c>
      <c r="H29" s="14"/>
      <c r="I29" s="153">
        <v>-4970</v>
      </c>
      <c r="J29" s="14"/>
      <c r="K29" s="13" t="s">
        <v>41</v>
      </c>
      <c r="L29" s="11"/>
      <c r="M29" s="153">
        <v>-6919</v>
      </c>
    </row>
    <row r="30" spans="1:13" ht="21" customHeight="1">
      <c r="A30" s="28" t="s">
        <v>11</v>
      </c>
      <c r="F30" s="106"/>
      <c r="G30" s="14">
        <v>1</v>
      </c>
      <c r="H30" s="14"/>
      <c r="I30" s="153">
        <v>-302</v>
      </c>
      <c r="J30" s="14"/>
      <c r="K30" s="13">
        <v>4</v>
      </c>
      <c r="L30" s="11"/>
      <c r="M30" s="153">
        <v>-46</v>
      </c>
    </row>
    <row r="31" spans="1:13" ht="21" customHeight="1">
      <c r="A31" s="107" t="s">
        <v>34</v>
      </c>
      <c r="F31" s="106"/>
      <c r="G31" s="36"/>
      <c r="H31" s="14"/>
      <c r="I31" s="14"/>
      <c r="J31" s="14"/>
      <c r="K31" s="4"/>
      <c r="L31" s="11"/>
      <c r="M31" s="14"/>
    </row>
    <row r="32" spans="1:13" ht="21" customHeight="1">
      <c r="A32" s="37" t="s">
        <v>85</v>
      </c>
      <c r="B32" s="109"/>
      <c r="E32" s="4"/>
      <c r="F32" s="106"/>
      <c r="G32" s="19">
        <v>-8272</v>
      </c>
      <c r="H32" s="14"/>
      <c r="I32" s="198">
        <v>15038</v>
      </c>
      <c r="J32" s="14"/>
      <c r="K32" s="19">
        <v>-8356</v>
      </c>
      <c r="L32" s="11"/>
      <c r="M32" s="198">
        <v>10100</v>
      </c>
    </row>
    <row r="33" spans="1:13" ht="21" customHeight="1">
      <c r="A33" s="107" t="s">
        <v>137</v>
      </c>
      <c r="B33" s="109"/>
      <c r="E33" s="4"/>
      <c r="F33" s="106"/>
      <c r="G33" s="14">
        <f>SUM(G24:G32)</f>
        <v>38125</v>
      </c>
      <c r="H33" s="14"/>
      <c r="I33" s="14">
        <f>SUM(I24:I32)</f>
        <v>-41688</v>
      </c>
      <c r="J33" s="14"/>
      <c r="K33" s="14">
        <f>SUM(K24:K32)</f>
        <v>56162</v>
      </c>
      <c r="L33" s="11"/>
      <c r="M33" s="14">
        <f>SUM(M24:M32)</f>
        <v>-10443</v>
      </c>
    </row>
    <row r="34" spans="1:13" s="50" customFormat="1" ht="21" customHeight="1">
      <c r="A34" s="31" t="s">
        <v>84</v>
      </c>
      <c r="B34" s="4"/>
      <c r="C34" s="17"/>
      <c r="D34" s="17"/>
      <c r="E34" s="17"/>
      <c r="F34" s="106"/>
      <c r="G34" s="13">
        <v>-8901</v>
      </c>
      <c r="H34" s="14"/>
      <c r="I34" s="13">
        <v>577</v>
      </c>
      <c r="J34" s="14"/>
      <c r="K34" s="13">
        <v>-4616</v>
      </c>
      <c r="L34" s="11"/>
      <c r="M34" s="36">
        <v>338.27022</v>
      </c>
    </row>
    <row r="35" spans="1:13" s="50" customFormat="1" ht="21" customHeight="1">
      <c r="A35" s="28" t="s">
        <v>80</v>
      </c>
      <c r="B35" s="4"/>
      <c r="C35" s="17"/>
      <c r="D35" s="17"/>
      <c r="E35" s="17"/>
      <c r="F35" s="106"/>
      <c r="G35" s="14">
        <v>-4850</v>
      </c>
      <c r="H35" s="14"/>
      <c r="I35" s="143">
        <v>-4014</v>
      </c>
      <c r="J35" s="14"/>
      <c r="K35" s="11">
        <v>-4724</v>
      </c>
      <c r="L35" s="11"/>
      <c r="M35" s="143">
        <v>-3760.0369800000003</v>
      </c>
    </row>
    <row r="36" spans="1:13" ht="21" customHeight="1">
      <c r="A36" s="107" t="s">
        <v>138</v>
      </c>
      <c r="D36" s="110"/>
      <c r="E36" s="110"/>
      <c r="F36" s="106"/>
      <c r="G36" s="67">
        <f>SUM(G33:G35)</f>
        <v>24374</v>
      </c>
      <c r="H36" s="11"/>
      <c r="I36" s="67">
        <f>SUM(I33:I35)</f>
        <v>-45125</v>
      </c>
      <c r="J36" s="11"/>
      <c r="K36" s="67">
        <f>SUM(K33:K35)</f>
        <v>46822</v>
      </c>
      <c r="L36" s="11"/>
      <c r="M36" s="67">
        <f>SUM(M33:M35)</f>
        <v>-13864.76676</v>
      </c>
    </row>
    <row r="37" spans="1:13" ht="21" customHeight="1">
      <c r="A37" s="49" t="s">
        <v>0</v>
      </c>
      <c r="B37" s="49"/>
      <c r="C37" s="49"/>
      <c r="D37" s="49"/>
      <c r="E37" s="49"/>
      <c r="F37" s="49"/>
      <c r="G37" s="49"/>
      <c r="H37" s="49"/>
      <c r="I37" s="50"/>
      <c r="J37" s="50"/>
      <c r="K37" s="50"/>
      <c r="L37" s="103"/>
      <c r="M37" s="1" t="s">
        <v>89</v>
      </c>
    </row>
    <row r="38" spans="1:13" ht="21" customHeight="1">
      <c r="A38" s="49" t="s">
        <v>49</v>
      </c>
      <c r="B38" s="49"/>
      <c r="C38" s="49"/>
      <c r="D38" s="49"/>
      <c r="E38" s="49"/>
      <c r="F38" s="49"/>
      <c r="G38" s="49"/>
      <c r="H38" s="49"/>
      <c r="I38" s="50"/>
      <c r="J38" s="50"/>
      <c r="K38" s="50"/>
      <c r="L38" s="103"/>
      <c r="M38" s="1" t="s">
        <v>90</v>
      </c>
    </row>
    <row r="39" spans="1:13" ht="21" customHeight="1">
      <c r="A39" s="119" t="s">
        <v>153</v>
      </c>
      <c r="B39" s="49"/>
      <c r="C39" s="49"/>
      <c r="D39" s="49"/>
      <c r="E39" s="49"/>
      <c r="F39" s="49"/>
      <c r="G39" s="49"/>
      <c r="H39" s="49"/>
      <c r="I39" s="50"/>
      <c r="J39" s="50"/>
      <c r="K39" s="50"/>
      <c r="L39" s="50"/>
      <c r="M39" s="68"/>
    </row>
    <row r="40" spans="1:13" ht="7.5" customHeight="1">
      <c r="A40" s="104"/>
      <c r="B40" s="49"/>
      <c r="C40" s="49"/>
      <c r="D40" s="49"/>
      <c r="E40" s="49"/>
      <c r="F40" s="49"/>
      <c r="G40" s="49"/>
      <c r="H40" s="49"/>
      <c r="I40" s="50"/>
      <c r="J40" s="50"/>
      <c r="K40" s="50"/>
      <c r="L40" s="50"/>
      <c r="M40" s="68"/>
    </row>
    <row r="41" spans="3:13" ht="21" customHeight="1">
      <c r="C41" s="105"/>
      <c r="D41" s="105"/>
      <c r="E41" s="105"/>
      <c r="G41" s="245" t="s">
        <v>99</v>
      </c>
      <c r="H41" s="245"/>
      <c r="I41" s="245"/>
      <c r="J41" s="245"/>
      <c r="K41" s="245"/>
      <c r="L41" s="245"/>
      <c r="M41" s="245"/>
    </row>
    <row r="42" spans="3:13" ht="21" customHeight="1">
      <c r="C42" s="105"/>
      <c r="D42" s="105"/>
      <c r="E42" s="105"/>
      <c r="G42" s="246" t="s">
        <v>1</v>
      </c>
      <c r="H42" s="246"/>
      <c r="I42" s="246"/>
      <c r="J42" s="106"/>
      <c r="K42" s="246" t="s">
        <v>72</v>
      </c>
      <c r="L42" s="246"/>
      <c r="M42" s="246"/>
    </row>
    <row r="43" spans="3:13" ht="21" customHeight="1">
      <c r="C43" s="105"/>
      <c r="D43" s="105"/>
      <c r="E43" s="105"/>
      <c r="G43" s="120">
        <v>2559</v>
      </c>
      <c r="H43" s="2"/>
      <c r="I43" s="120">
        <v>2558</v>
      </c>
      <c r="J43" s="106"/>
      <c r="K43" s="120">
        <v>2559</v>
      </c>
      <c r="L43" s="2"/>
      <c r="M43" s="120">
        <v>2558</v>
      </c>
    </row>
    <row r="44" spans="1:13" ht="21" customHeight="1">
      <c r="A44" s="107" t="s">
        <v>35</v>
      </c>
      <c r="D44" s="110"/>
      <c r="E44" s="110"/>
      <c r="F44" s="106"/>
      <c r="H44" s="106"/>
      <c r="I44" s="69"/>
      <c r="J44" s="10"/>
      <c r="K44" s="10"/>
      <c r="L44" s="80"/>
      <c r="M44" s="10"/>
    </row>
    <row r="45" spans="1:13" ht="21" customHeight="1">
      <c r="A45" s="28" t="s">
        <v>84</v>
      </c>
      <c r="D45" s="110"/>
      <c r="E45" s="110"/>
      <c r="F45" s="106"/>
      <c r="G45" s="36">
        <v>164</v>
      </c>
      <c r="H45" s="106"/>
      <c r="I45" s="13" t="s">
        <v>41</v>
      </c>
      <c r="J45" s="10"/>
      <c r="K45" s="36">
        <v>120</v>
      </c>
      <c r="L45" s="80"/>
      <c r="M45" s="13" t="s">
        <v>41</v>
      </c>
    </row>
    <row r="46" spans="1:13" ht="21" customHeight="1">
      <c r="A46" s="28" t="s">
        <v>158</v>
      </c>
      <c r="D46" s="110"/>
      <c r="E46" s="110"/>
      <c r="F46" s="106"/>
      <c r="G46" s="36">
        <v>116</v>
      </c>
      <c r="H46" s="106"/>
      <c r="I46" s="150">
        <v>152.15561</v>
      </c>
      <c r="J46" s="10"/>
      <c r="K46" s="36">
        <v>116</v>
      </c>
      <c r="L46" s="80"/>
      <c r="M46" s="150">
        <v>152</v>
      </c>
    </row>
    <row r="47" spans="1:13" ht="21" customHeight="1">
      <c r="A47" s="28" t="s">
        <v>130</v>
      </c>
      <c r="D47" s="110"/>
      <c r="E47" s="110"/>
      <c r="F47" s="106"/>
      <c r="G47" s="10">
        <v>-22700</v>
      </c>
      <c r="H47" s="106"/>
      <c r="I47" s="13" t="s">
        <v>41</v>
      </c>
      <c r="J47" s="10"/>
      <c r="K47" s="10">
        <v>-22700</v>
      </c>
      <c r="L47" s="80"/>
      <c r="M47" s="13" t="s">
        <v>41</v>
      </c>
    </row>
    <row r="48" spans="1:13" ht="21" customHeight="1">
      <c r="A48" s="28" t="s">
        <v>131</v>
      </c>
      <c r="D48" s="110"/>
      <c r="E48" s="110"/>
      <c r="F48" s="106"/>
      <c r="G48" s="13" t="s">
        <v>41</v>
      </c>
      <c r="H48" s="106"/>
      <c r="I48" s="13" t="s">
        <v>41</v>
      </c>
      <c r="J48" s="10"/>
      <c r="K48" s="10">
        <v>-55000</v>
      </c>
      <c r="L48" s="80"/>
      <c r="M48" s="13" t="s">
        <v>41</v>
      </c>
    </row>
    <row r="49" spans="1:13" ht="21" customHeight="1">
      <c r="A49" s="28" t="s">
        <v>185</v>
      </c>
      <c r="G49" s="14">
        <v>-57629</v>
      </c>
      <c r="I49" s="13" t="s">
        <v>41</v>
      </c>
      <c r="J49" s="14"/>
      <c r="K49" s="36">
        <v>-57629</v>
      </c>
      <c r="L49" s="14"/>
      <c r="M49" s="13" t="s">
        <v>41</v>
      </c>
    </row>
    <row r="50" spans="1:13" ht="21" customHeight="1">
      <c r="A50" s="151" t="s">
        <v>112</v>
      </c>
      <c r="D50" s="110"/>
      <c r="E50" s="110"/>
      <c r="F50" s="106"/>
      <c r="G50" s="13" t="s">
        <v>41</v>
      </c>
      <c r="H50" s="106"/>
      <c r="I50" s="13" t="s">
        <v>41</v>
      </c>
      <c r="J50" s="10"/>
      <c r="K50" s="42" t="s">
        <v>41</v>
      </c>
      <c r="L50" s="80"/>
      <c r="M50" s="143">
        <v>-120000</v>
      </c>
    </row>
    <row r="51" spans="1:15" ht="21" customHeight="1">
      <c r="A51" s="4" t="s">
        <v>87</v>
      </c>
      <c r="C51" s="4"/>
      <c r="D51" s="4"/>
      <c r="E51" s="4"/>
      <c r="G51" s="13" t="s">
        <v>41</v>
      </c>
      <c r="I51" s="150">
        <v>-14347.555620000005</v>
      </c>
      <c r="K51" s="36" t="s">
        <v>41</v>
      </c>
      <c r="M51" s="13" t="s">
        <v>41</v>
      </c>
      <c r="O51" s="70"/>
    </row>
    <row r="52" spans="1:15" ht="21" customHeight="1">
      <c r="A52" s="236" t="s">
        <v>188</v>
      </c>
      <c r="C52" s="4"/>
      <c r="D52" s="4"/>
      <c r="E52" s="4"/>
      <c r="G52" s="13">
        <v>2705</v>
      </c>
      <c r="I52" s="13" t="s">
        <v>41</v>
      </c>
      <c r="K52" s="36">
        <v>2705</v>
      </c>
      <c r="M52" s="13" t="s">
        <v>41</v>
      </c>
      <c r="O52" s="70"/>
    </row>
    <row r="53" spans="1:13" ht="21" customHeight="1">
      <c r="A53" s="28" t="s">
        <v>192</v>
      </c>
      <c r="G53" s="13">
        <v>-2478</v>
      </c>
      <c r="H53" s="11"/>
      <c r="I53" s="150">
        <v>-3360.22229</v>
      </c>
      <c r="J53" s="14"/>
      <c r="K53" s="14">
        <v>-2313</v>
      </c>
      <c r="L53" s="14"/>
      <c r="M53" s="143">
        <v>-2098</v>
      </c>
    </row>
    <row r="54" spans="1:13" ht="21" customHeight="1">
      <c r="A54" s="107" t="s">
        <v>172</v>
      </c>
      <c r="D54" s="110"/>
      <c r="E54" s="110"/>
      <c r="G54" s="67">
        <f>SUM(G45:G53)</f>
        <v>-79822</v>
      </c>
      <c r="H54" s="11"/>
      <c r="I54" s="67">
        <f>SUM(I45:I53)</f>
        <v>-17555.622300000006</v>
      </c>
      <c r="J54" s="14"/>
      <c r="K54" s="67">
        <f>SUM(K45:K53)</f>
        <v>-134701</v>
      </c>
      <c r="L54" s="14"/>
      <c r="M54" s="67">
        <f>SUM(M45:M53)</f>
        <v>-121946</v>
      </c>
    </row>
    <row r="55" spans="1:13" ht="7.5" customHeight="1">
      <c r="A55" s="28"/>
      <c r="G55" s="11"/>
      <c r="H55" s="11"/>
      <c r="I55" s="11"/>
      <c r="J55" s="14"/>
      <c r="L55" s="14"/>
      <c r="M55" s="11"/>
    </row>
    <row r="56" spans="1:13" ht="21" customHeight="1">
      <c r="A56" s="107" t="s">
        <v>36</v>
      </c>
      <c r="D56" s="110"/>
      <c r="E56" s="110"/>
      <c r="G56" s="11"/>
      <c r="H56" s="11"/>
      <c r="I56" s="11"/>
      <c r="J56" s="14"/>
      <c r="K56" s="14"/>
      <c r="L56" s="14"/>
      <c r="M56" s="14"/>
    </row>
    <row r="57" spans="1:13" ht="21" customHeight="1">
      <c r="A57" s="147" t="s">
        <v>38</v>
      </c>
      <c r="D57" s="110"/>
      <c r="E57" s="110"/>
      <c r="G57" s="13" t="s">
        <v>41</v>
      </c>
      <c r="H57" s="11"/>
      <c r="I57" s="143">
        <v>-5889.337379452054</v>
      </c>
      <c r="J57" s="14"/>
      <c r="K57" s="13" t="s">
        <v>41</v>
      </c>
      <c r="L57" s="14"/>
      <c r="M57" s="143">
        <v>-4323.280499452055</v>
      </c>
    </row>
    <row r="58" spans="1:13" ht="21" customHeight="1">
      <c r="A58" s="147" t="s">
        <v>139</v>
      </c>
      <c r="D58" s="110"/>
      <c r="E58" s="110"/>
      <c r="G58" s="14">
        <v>82000</v>
      </c>
      <c r="H58" s="11"/>
      <c r="I58" s="143">
        <v>100000</v>
      </c>
      <c r="J58" s="14"/>
      <c r="K58" s="14">
        <v>50000</v>
      </c>
      <c r="L58" s="14"/>
      <c r="M58" s="143">
        <v>100000</v>
      </c>
    </row>
    <row r="59" spans="1:13" ht="21" customHeight="1">
      <c r="A59" s="28" t="s">
        <v>113</v>
      </c>
      <c r="D59" s="110"/>
      <c r="E59" s="110"/>
      <c r="G59" s="13">
        <v>-160000</v>
      </c>
      <c r="H59" s="32"/>
      <c r="I59" s="143">
        <v>-227000</v>
      </c>
      <c r="J59" s="36"/>
      <c r="K59" s="13">
        <v>-100000</v>
      </c>
      <c r="L59" s="36"/>
      <c r="M59" s="143">
        <v>-140000</v>
      </c>
    </row>
    <row r="60" spans="1:13" ht="21" customHeight="1">
      <c r="A60" s="28" t="s">
        <v>133</v>
      </c>
      <c r="B60" s="17"/>
      <c r="G60" s="11">
        <v>140765</v>
      </c>
      <c r="I60" s="13" t="s">
        <v>41</v>
      </c>
      <c r="J60" s="42"/>
      <c r="K60" s="13">
        <v>140766</v>
      </c>
      <c r="L60" s="42"/>
      <c r="M60" s="13" t="s">
        <v>41</v>
      </c>
    </row>
    <row r="61" spans="1:13" ht="21" customHeight="1">
      <c r="A61" s="147" t="s">
        <v>114</v>
      </c>
      <c r="B61" s="17"/>
      <c r="G61" s="13">
        <v>-61</v>
      </c>
      <c r="I61" s="143">
        <v>-50.79674000000001</v>
      </c>
      <c r="J61" s="42"/>
      <c r="K61" s="13">
        <v>-61</v>
      </c>
      <c r="L61" s="42"/>
      <c r="M61" s="143">
        <v>-50.79674000000001</v>
      </c>
    </row>
    <row r="62" spans="1:13" ht="21" customHeight="1">
      <c r="A62" s="147" t="s">
        <v>115</v>
      </c>
      <c r="B62" s="17"/>
      <c r="G62" s="13" t="s">
        <v>41</v>
      </c>
      <c r="I62" s="143">
        <v>118200.194</v>
      </c>
      <c r="J62" s="42"/>
      <c r="K62" s="13" t="s">
        <v>41</v>
      </c>
      <c r="L62" s="42"/>
      <c r="M62" s="143">
        <v>118200.194</v>
      </c>
    </row>
    <row r="63" spans="1:13" ht="21" customHeight="1">
      <c r="A63" s="107" t="s">
        <v>136</v>
      </c>
      <c r="D63" s="110"/>
      <c r="E63" s="110"/>
      <c r="G63" s="128">
        <f>SUM(G58:G62)</f>
        <v>62704</v>
      </c>
      <c r="H63" s="11"/>
      <c r="I63" s="128">
        <f>SUM(I57:I62)</f>
        <v>-14739.940119452061</v>
      </c>
      <c r="J63" s="14"/>
      <c r="K63" s="128">
        <f>SUM(K58:K62)</f>
        <v>90705</v>
      </c>
      <c r="L63" s="14"/>
      <c r="M63" s="128">
        <f>SUM(M57:M62)</f>
        <v>73826.11676054794</v>
      </c>
    </row>
    <row r="64" spans="1:13" ht="7.5" customHeight="1">
      <c r="A64" s="107"/>
      <c r="D64" s="110"/>
      <c r="E64" s="110"/>
      <c r="G64" s="11"/>
      <c r="H64" s="11"/>
      <c r="I64" s="11"/>
      <c r="J64" s="14"/>
      <c r="L64" s="14"/>
      <c r="M64" s="11"/>
    </row>
    <row r="65" spans="1:13" ht="21" customHeight="1">
      <c r="A65" s="107" t="s">
        <v>189</v>
      </c>
      <c r="D65" s="110"/>
      <c r="E65" s="110"/>
      <c r="G65" s="11">
        <f>G36+G54+G63</f>
        <v>7256</v>
      </c>
      <c r="H65" s="11"/>
      <c r="I65" s="11">
        <f>I36+I54+I63</f>
        <v>-77420.56241945206</v>
      </c>
      <c r="J65" s="14"/>
      <c r="K65" s="11">
        <f>K36+K54+K63</f>
        <v>2826</v>
      </c>
      <c r="L65" s="14"/>
      <c r="M65" s="11">
        <f>M36+M54+M63</f>
        <v>-61984.64999945206</v>
      </c>
    </row>
    <row r="66" spans="1:13" ht="7.5" customHeight="1">
      <c r="A66" s="107"/>
      <c r="D66" s="110"/>
      <c r="E66" s="110"/>
      <c r="G66" s="11"/>
      <c r="H66" s="11"/>
      <c r="I66" s="11"/>
      <c r="J66" s="14"/>
      <c r="L66" s="14"/>
      <c r="M66" s="11"/>
    </row>
    <row r="67" spans="1:13" ht="21" customHeight="1">
      <c r="A67" s="28" t="s">
        <v>92</v>
      </c>
      <c r="D67" s="110"/>
      <c r="E67" s="110"/>
      <c r="G67" s="66">
        <f>'งบแสดงฐานะการเงิน '!J12</f>
        <v>76876</v>
      </c>
      <c r="H67" s="11"/>
      <c r="I67" s="152">
        <v>263747</v>
      </c>
      <c r="J67" s="14"/>
      <c r="K67" s="66">
        <f>'งบแสดงฐานะการเงิน '!N12</f>
        <v>60449</v>
      </c>
      <c r="L67" s="14"/>
      <c r="M67" s="152">
        <v>227296</v>
      </c>
    </row>
    <row r="68" spans="1:13" ht="7.5" customHeight="1">
      <c r="A68" s="107"/>
      <c r="D68" s="110"/>
      <c r="E68" s="110"/>
      <c r="G68" s="11"/>
      <c r="H68" s="11"/>
      <c r="I68" s="11"/>
      <c r="J68" s="14"/>
      <c r="L68" s="14"/>
      <c r="M68" s="11"/>
    </row>
    <row r="69" spans="1:19" ht="21" customHeight="1" thickBot="1">
      <c r="A69" s="107" t="s">
        <v>93</v>
      </c>
      <c r="D69" s="110"/>
      <c r="E69" s="110"/>
      <c r="G69" s="74">
        <f>G65+G67</f>
        <v>84132</v>
      </c>
      <c r="H69" s="11"/>
      <c r="I69" s="74">
        <f>I65+I67</f>
        <v>186326.43758054794</v>
      </c>
      <c r="J69" s="14"/>
      <c r="K69" s="74">
        <f>K65+K67</f>
        <v>63275</v>
      </c>
      <c r="L69" s="14"/>
      <c r="M69" s="74">
        <f>M65+M67</f>
        <v>165311.35000054794</v>
      </c>
      <c r="O69" s="11"/>
      <c r="P69" s="11"/>
      <c r="Q69" s="11"/>
      <c r="R69" s="100"/>
      <c r="S69" s="31"/>
    </row>
    <row r="70" spans="1:19" ht="18" customHeight="1" thickTop="1">
      <c r="A70" s="107"/>
      <c r="D70" s="110"/>
      <c r="E70" s="110"/>
      <c r="G70" s="11"/>
      <c r="H70" s="11"/>
      <c r="I70" s="11"/>
      <c r="J70" s="14"/>
      <c r="L70" s="14"/>
      <c r="M70" s="11"/>
      <c r="O70" s="11"/>
      <c r="P70" s="11"/>
      <c r="Q70" s="11"/>
      <c r="R70" s="100"/>
      <c r="S70" s="31"/>
    </row>
    <row r="71" spans="1:13" ht="21" customHeight="1">
      <c r="A71" s="107"/>
      <c r="D71" s="110"/>
      <c r="E71" s="110"/>
      <c r="G71" s="11"/>
      <c r="H71" s="11"/>
      <c r="I71" s="11"/>
      <c r="J71" s="14"/>
      <c r="L71" s="14"/>
      <c r="M71" s="11"/>
    </row>
    <row r="72" spans="7:11" ht="21.75" customHeight="1">
      <c r="G72" s="81">
        <f>+G69-'งบแสดงฐานะการเงิน '!H12</f>
        <v>0</v>
      </c>
      <c r="K72" s="11">
        <f>+K69-'งบแสดงฐานะการเงิน '!L12</f>
        <v>0</v>
      </c>
    </row>
    <row r="73" ht="21.75" customHeight="1">
      <c r="G73" s="81"/>
    </row>
  </sheetData>
  <sheetProtection/>
  <mergeCells count="6">
    <mergeCell ref="G42:I42"/>
    <mergeCell ref="K42:M42"/>
    <mergeCell ref="G5:M5"/>
    <mergeCell ref="G6:I6"/>
    <mergeCell ref="K6:M6"/>
    <mergeCell ref="G41:M41"/>
  </mergeCells>
  <printOptions/>
  <pageMargins left="0.7874015748031497" right="0.11811023622047245" top="0.7874015748031497" bottom="0.5905511811023623" header="0.3937007874015748" footer="0.3937007874015748"/>
  <pageSetup firstPageNumber="9" useFirstPageNumber="1" fitToHeight="2" horizontalDpi="600" verticalDpi="600" orientation="portrait" paperSize="9" scale="90" r:id="rId3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Administrator</cp:lastModifiedBy>
  <cp:lastPrinted>2016-08-09T09:37:52Z</cp:lastPrinted>
  <dcterms:created xsi:type="dcterms:W3CDTF">2005-01-05T08:17:29Z</dcterms:created>
  <dcterms:modified xsi:type="dcterms:W3CDTF">2016-08-16T03:16:23Z</dcterms:modified>
  <cp:category/>
  <cp:version/>
  <cp:contentType/>
  <cp:contentStatus/>
</cp:coreProperties>
</file>