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4245" windowWidth="19320" windowHeight="3960" tabRatio="891" activeTab="3"/>
  </bookViews>
  <sheets>
    <sheet name="งบแสดงฐานะการเงิน " sheetId="1" r:id="rId1"/>
    <sheet name="งบกำไรขาดทุนเบ็ดเสร็จ3เดือน" sheetId="2" r:id="rId2"/>
    <sheet name="งบกำไรขาดทุนเบ็ดเสร็จ9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'งบกระแสเงินสด'!$A$1:$M$72</definedName>
    <definedName name="_xlnm.Print_Area" localSheetId="1">'งบกำไรขาดทุนเบ็ดเสร็จ3เดือน'!$A$1:$M$55</definedName>
    <definedName name="_xlnm.Print_Area" localSheetId="2">'งบกำไรขาดทุนเบ็ดเสร็จ9เดือน'!$A$1:$M$54</definedName>
    <definedName name="_xlnm.Print_Area" localSheetId="0">'งบแสดงฐานะการเงิน '!$A$1:$N$80</definedName>
    <definedName name="_xlnm.Print_Area" localSheetId="4">'ส่วนของผู้ถือหุ้นงบเฉพาะ'!$A$1:$Q$34</definedName>
    <definedName name="_xlnm.Print_Area" localSheetId="3">'ส่วนของผู้ถือหุ้นงบรวม'!$A$1:$V$33</definedName>
  </definedNames>
  <calcPr fullCalcOnLoad="1"/>
</workbook>
</file>

<file path=xl/sharedStrings.xml><?xml version="1.0" encoding="utf-8"?>
<sst xmlns="http://schemas.openxmlformats.org/spreadsheetml/2006/main" count="537" uniqueCount="190">
  <si>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</si>
  <si>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</si>
  <si>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</si>
  <si>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</si>
  <si>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</si>
  <si>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</si>
  <si>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</si>
  <si>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</si>
  <si>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</si>
  <si>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</si>
  <si>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</si>
  <si>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</si>
  <si>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</si>
  <si>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</si>
  <si>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</si>
  <si>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</si>
  <si>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</si>
  <si>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</si>
  <si>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</si>
  <si>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</si>
  <si>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</si>
  <si>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</si>
  <si>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</si>
  <si>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</si>
  <si>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</si>
  <si>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</si>
  <si>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</si>
  <si>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</si>
  <si>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</si>
  <si>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</si>
  <si>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</si>
  <si>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</si>
  <si>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</si>
  <si>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</si>
  <si>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</si>
  <si>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</si>
  <si>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</si>
  <si>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</si>
  <si>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</si>
  <si>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</si>
  <si>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</si>
  <si>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</si>
  <si>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</si>
  <si>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</si>
  <si>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</si>
  <si>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</si>
  <si>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</si>
  <si>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</si>
  <si>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</si>
  <si>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</si>
  <si>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</si>
  <si>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</si>
  <si>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</si>
  <si>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</si>
  <si>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</si>
  <si>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</si>
  <si>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</si>
  <si>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</si>
  <si>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</si>
  <si>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</si>
  <si>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</si>
  <si>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</si>
  <si>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</si>
  <si>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</si>
  <si>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</si>
  <si>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</si>
  <si>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</si>
  <si>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</si>
  <si>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</si>
  <si>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</si>
  <si>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</si>
  <si>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</si>
  <si>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</si>
  <si>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</si>
  <si>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</si>
  <si>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</si>
  <si>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</si>
  <si>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</si>
  <si>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</si>
  <si>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</si>
  <si>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</si>
  <si>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</si>
  <si>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</si>
  <si>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</si>
  <si>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</si>
  <si>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</si>
  <si>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เงินสดจ่ายลงทุนในอสังหาริมทรัพย์เพื่อการลงทุน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</si>
  <si>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</si>
  <si>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</si>
  <si>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</si>
  <si>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</si>
  <si>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</si>
  <si>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</si>
  <si>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</si>
  <si>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ขาดทุนสำหรับงวด</t>
  </si>
  <si>
    <t>กำไร (ขาดทุน) สำหรับงวด</t>
  </si>
  <si>
    <t>กำไร (ขาดทุน) ก่อนภาษีเงินได้</t>
  </si>
  <si>
    <t>การแบ่งปันกำไร (ขาดทุน) สำหรับงวด</t>
  </si>
  <si>
    <t>พันบาท</t>
  </si>
  <si>
    <t>กำไรขาดทุนเบ็ดเสร็จอื่น</t>
  </si>
  <si>
    <t>ส่วนได้เสียที่ไม่มี</t>
  </si>
  <si>
    <t>ที่ดินและสิ่งปลูกสร้างรอการพัฒนา</t>
  </si>
  <si>
    <t>31 ธันวาคม 2558</t>
  </si>
  <si>
    <t>ยอดคงเหลือ ณ วันที่ 1 มกราคม 2559</t>
  </si>
  <si>
    <t>ยอดคงเหลือ ณ วันที่ 1 มกราคม 2558</t>
  </si>
  <si>
    <t>สินทรัพย์หมุนเวียนอื่น</t>
  </si>
  <si>
    <t>5,7</t>
  </si>
  <si>
    <t xml:space="preserve">   สำหรับโครงการผลประโยชน์พนักงาน</t>
  </si>
  <si>
    <t>จ่ายชำระคืนเงินกู้ยืมระยะสั้นจากบุคคลและกิจการอื่น</t>
  </si>
  <si>
    <t>จ่ายชำระหนี้สินภายใต้สัญญาเช่าการเงิน</t>
  </si>
  <si>
    <t>เงินรับจากการเพิ่มทุนหุ้นสามัญ</t>
  </si>
  <si>
    <t>"จัดประเภทใหม่"</t>
  </si>
  <si>
    <t>เงินกู้ยืมระยะสั้นจากสถาบันการเงิน</t>
  </si>
  <si>
    <t xml:space="preserve">รายการที่จะไม่ถูกบันทึกในส่วนของกำไรหรือขาดทุนในภายหลัง </t>
  </si>
  <si>
    <t xml:space="preserve">รายการที่จะถูกบันทึกในส่วนของกำไรหรือขาดทุนในภายหลัง </t>
  </si>
  <si>
    <t xml:space="preserve">รายการกับผู้ถือหุ้นที่บันทึกโดยตรงเข้าส่วนของผู้ถือหุ้น </t>
  </si>
  <si>
    <t>เพิ่มทุนเรือนหุ้น</t>
  </si>
  <si>
    <t xml:space="preserve">รวมรายการกับผู้ถือหุ้นที่บันทึกโดยตรงเข้าส่วนของผู้ถือหุ้น </t>
  </si>
  <si>
    <t>หนี้สินภายใต้สัญญาเช่าการเงินส่วนที่ถึงกำหนดชำระภายในหนึ่งปี</t>
  </si>
  <si>
    <t>รายได้ (ค่าใช้จ่าย) ภาษีเงินได้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</si>
  <si>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</si>
  <si>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</si>
  <si>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</si>
  <si>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</si>
  <si>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</si>
  <si>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เงินฝากสถาบันการเงินที่มีภาระค้ำประกันเพิ่มขึ้น</t>
  </si>
  <si>
    <t>เงินให้กู้ยืมระยะสั้นแก่กิจการที่เกี่ยวข้องกันเพิ่มขึ้น</t>
  </si>
  <si>
    <t>เงินกู้ยืมระยะสั้นจากบุคคลและกิจการอื่น</t>
  </si>
  <si>
    <t>เงินกู้ยืมระยะสั้นจากสถาบันการเงินเพิ่มขึ้น</t>
  </si>
  <si>
    <t>กลับรายการจากการลดมูลค่าต้นทุนการพัฒนาอสังหาริมทรัพย์</t>
  </si>
  <si>
    <t>เงินสดสุทธิได้มา (ใช้ไป) จากกิจกรรมจัดหาเงิน</t>
  </si>
  <si>
    <t>เงินสดรับ (จ่าย) จากการดำเนินงาน</t>
  </si>
  <si>
    <t>เงินสดสุทธิได้มา (ใช้ไป) จากกิจกรรมดำเนินงาน</t>
  </si>
  <si>
    <t>เงินสดรับจากเงินกู้ยืมระยะสั้นจากบุคคลและกิจการอื่น</t>
  </si>
  <si>
    <t>เงินลงทุนระยะยาวอื่น - หลักทรัพย์เผื่อขาย</t>
  </si>
  <si>
    <t>กำไร (ขาดทุน) เบ็ดเสร็จอื่น - สุทธิจากภาษี</t>
  </si>
  <si>
    <t>รวมกำไร (ขาดทุน) เบ็ดเสร็จอื่นสำหรับงวด</t>
  </si>
  <si>
    <t>กำไร (ขาดทุน) ต่อหุ้นขั้นพื้นฐาน (บาท)</t>
  </si>
  <si>
    <t>กำไร (ขาดทุน) ต่อหุ้นปรับลด  (บาท)</t>
  </si>
  <si>
    <t>หนี้สูญและหนี้สงสัยจะสูญ</t>
  </si>
  <si>
    <t>เงินให้กู้ยืมระยะสั้นและดอกเบี้ยค้างรับแก่กิจการที่เกี่ยวข้องกัน</t>
  </si>
  <si>
    <t>กำไร (ขาดทุน) เบ็ดเสร็จรวมสำหรับงวด</t>
  </si>
  <si>
    <t>รวมส่วนของผู้ถือหุ้นของบริษัทใหญ่</t>
  </si>
  <si>
    <t>รายได้เงินปันผล</t>
  </si>
  <si>
    <t>รับเงินปันผล</t>
  </si>
  <si>
    <t>สิ น ท รั พ ย์</t>
  </si>
  <si>
    <t>หนี้สินภายใต้สัญญาเช่าการเงิน - สุทธิจากส่วนที่ถึงกำหนดชำระภายในหนึ่งปี</t>
  </si>
  <si>
    <t>ค่าใช้จ่ายผลประโยชน์พนักงาน</t>
  </si>
  <si>
    <t xml:space="preserve">ทุนจดทะเบียน - 1,190,000,000  หุ้น มูลค่าหุ้นละ 1 บาท ในปี 2559 และ </t>
  </si>
  <si>
    <t>2,230,000,000  หุ้น มูลค่าหุ้นละ 1 บาท ในปี 2558</t>
  </si>
  <si>
    <t>ขาดทุนจากการตัดจำหน่ายภาษีเงินได้หัก ณ ที่จ่าย</t>
  </si>
  <si>
    <t>เงินสดสุทธิใช้ไปจากกิจกรรมลงทุน</t>
  </si>
  <si>
    <t>เงินจ่ายล่วงหน้าค่าเครื่องจักร</t>
  </si>
  <si>
    <t xml:space="preserve">   ประกันภัยสำหรับโครงการผลประโยชน์พนักงาน</t>
  </si>
  <si>
    <t xml:space="preserve">   ในหลักทรัพย์เผื่อขาย</t>
  </si>
  <si>
    <t xml:space="preserve">        - กำไร (ขาดทุน) จากการประมาณการตามหลักคณิตศาสตร์ประกันภัย</t>
  </si>
  <si>
    <t>ส่วนของ</t>
  </si>
  <si>
    <t>ขาดทุนจากการลดมูลค่าวัสดุคงเหลือ</t>
  </si>
  <si>
    <t xml:space="preserve">  ในหลักทรัพย์เผื่อขาย</t>
  </si>
  <si>
    <t>ประมาณการหนี้สินระยะสั้น</t>
  </si>
  <si>
    <t>เงินสดรับจากการจำหน่ายอุปกรณ์</t>
  </si>
  <si>
    <t>ที่ยังไม่เกิดขึ้นจริงจาก</t>
  </si>
  <si>
    <t>เงินลงทุนในหลักทรัพย์เผื่อขาย</t>
  </si>
  <si>
    <t>เงินสดจ่ายซื้ออุปกรณ์</t>
  </si>
  <si>
    <t>ณ วันที่ 30 กันยายน 2559</t>
  </si>
  <si>
    <t>30 กันยายน 2559</t>
  </si>
  <si>
    <t>สำหรับงวดสามเดือนสิ้นสุดวันที่ 30 กันยายน 2559</t>
  </si>
  <si>
    <t>ยอดคงเหลือ ณ วันที่ 30 กันยายน 2559</t>
  </si>
  <si>
    <t>ยอดคงเหลือ ณ วันที่ 30 กันยายน 2558</t>
  </si>
  <si>
    <t>สำหรับงวดเก้าเดือนสิ้นสุดวันที่ 30 กันยายน 2559</t>
  </si>
  <si>
    <t xml:space="preserve">        - กำไร (ขาดทุน) ที่ยังไม่เกิดขึ้นจริงจากการเปลี่ยนแปลงมูลค่าของเงินลงทุน</t>
  </si>
  <si>
    <t>เงินสดจ่ายซื้อที่ดินรอการพัฒนา</t>
  </si>
  <si>
    <t xml:space="preserve">        - ภาษีเงินได้เกี่ยวกับกำไร (ขาดทุน) จากการประมาณการตามหลักคณิตศาสตร์</t>
  </si>
  <si>
    <t xml:space="preserve">        - กำไรจากการประมาณการตามหลักคณิตศาสตร์ประกันภัย</t>
  </si>
  <si>
    <t>เงินรับล่วงหน้าค่าหุ้น</t>
  </si>
  <si>
    <t>ขาดทุนจากการด้อยค่าของสินทรัพย์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</si>
  <si>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</si>
  <si>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</si>
  <si>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>เงินมัดจำค่าซื้อที่ดิน</t>
  </si>
  <si>
    <t>ทุนที่ออกและชำระเต็มมูลค่าแล้ว - 1,041,095,591 หุ้น มูลค่าหุ้นละ 1 บาท</t>
  </si>
  <si>
    <t>ในปี 2559 และ 1,041,064,062 หุ้น มูลค่าหุ้นละ 1 บาท ในปี 2558</t>
  </si>
  <si>
    <t xml:space="preserve">        - ภาษีเงินได้เกี่ยวกับกำไรจากการประมาณการตามหลักคณิตศาสตร์</t>
  </si>
  <si>
    <t>21</t>
  </si>
  <si>
    <t>เงินสดจ่ายมัดจำค่าซื้อที่ดิน</t>
  </si>
  <si>
    <t>เงินสดจ่ายเพื่อการลงทุนในบริษัทย่อย</t>
  </si>
  <si>
    <t>เงินกู้ยืมระยะยาวจากสถาบันการเงินเพิ่มขึ้น</t>
  </si>
  <si>
    <t>เงินสดและรายการเทียบเท่าเงินสดลดลง - สุทธิ</t>
  </si>
  <si>
    <t>ขาดทุนจากการจำหน่ายสินทรัพย์ถาวร</t>
  </si>
  <si>
    <t>5, 18</t>
  </si>
  <si>
    <t xml:space="preserve">        - ขาดทุนที่ยังไม่เกิดขึ้นจริงจากการเปลี่ยนแปลงมูลค่าของเงินลงทุน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</si>
</sst>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  <numFmt numFmtId="245" formatCode="[$-1010000]d/m/yy;@"/>
    <numFmt numFmtId="246" formatCode="#,###,;\(#,###,\);\-\ \ \ \ \ \ ;"/>
    <numFmt numFmtId="247" formatCode="_-* #,##0_-;\-* #,##0_-;_-* &quot;-&quot;??_-;_-@_-"/>
    <numFmt numFmtId="248" formatCode="#,##0;\(#,##0\)"/>
    <numFmt numFmtId="249" formatCode="_-* #,##0.000_-;\-* #,##0.000_-;_-* &quot;-&quot;??_-;_-@_-"/>
    <numFmt numFmtId="250" formatCode="#,##0.00;\(#,##0.00\)"/>
  </numFmts>
  <fonts count="38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sz val="14"/>
      <color indexed="8"/>
      <name val="AngsanaUPC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17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right" vertical="center"/>
    </xf>
    <xf numFmtId="220" fontId="24" fillId="0" borderId="0" xfId="47" applyNumberFormat="1" applyFont="1" applyFill="1" applyBorder="1" applyAlignment="1">
      <alignment/>
    </xf>
    <xf numFmtId="220" fontId="24" fillId="0" borderId="0" xfId="47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20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0" xfId="0" applyNumberFormat="1" applyFont="1" applyFill="1" applyBorder="1" applyAlignment="1">
      <alignment horizontal="right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8" fontId="24" fillId="0" borderId="0" xfId="44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42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2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20" fontId="24" fillId="0" borderId="10" xfId="42" applyNumberFormat="1" applyFont="1" applyFill="1" applyBorder="1" applyAlignment="1">
      <alignment horizontal="center" vertical="center"/>
    </xf>
    <xf numFmtId="220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20" fontId="24" fillId="0" borderId="0" xfId="47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220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20" fontId="31" fillId="0" borderId="11" xfId="42" applyNumberFormat="1" applyFont="1" applyFill="1" applyBorder="1" applyAlignment="1">
      <alignment horizontal="right" vertical="center"/>
    </xf>
    <xf numFmtId="217" fontId="31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center" vertical="center"/>
    </xf>
    <xf numFmtId="198" fontId="24" fillId="0" borderId="0" xfId="47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220" fontId="24" fillId="0" borderId="14" xfId="42" applyNumberFormat="1" applyFont="1" applyFill="1" applyBorder="1" applyAlignment="1">
      <alignment horizontal="right" vertical="center"/>
    </xf>
    <xf numFmtId="217" fontId="24" fillId="0" borderId="12" xfId="0" applyNumberFormat="1" applyFont="1" applyFill="1" applyBorder="1" applyAlignment="1">
      <alignment horizontal="right"/>
    </xf>
    <xf numFmtId="220" fontId="24" fillId="0" borderId="10" xfId="47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17" fontId="24" fillId="0" borderId="10" xfId="0" applyNumberFormat="1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17" fontId="24" fillId="0" borderId="0" xfId="0" applyNumberFormat="1" applyFont="1" applyFill="1" applyBorder="1" applyAlignment="1">
      <alignment horizontal="center" vertical="center"/>
    </xf>
    <xf numFmtId="198" fontId="24" fillId="0" borderId="13" xfId="47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20" fontId="24" fillId="0" borderId="0" xfId="0" applyNumberFormat="1" applyFont="1" applyFill="1" applyAlignment="1">
      <alignment horizontal="center"/>
    </xf>
    <xf numFmtId="220" fontId="24" fillId="0" borderId="0" xfId="0" applyNumberFormat="1" applyFont="1" applyFill="1" applyAlignment="1">
      <alignment horizontal="right"/>
    </xf>
    <xf numFmtId="245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220" fontId="24" fillId="0" borderId="0" xfId="49" applyNumberFormat="1" applyFont="1" applyFill="1" applyAlignment="1">
      <alignment horizontal="center"/>
    </xf>
    <xf numFmtId="220" fontId="24" fillId="0" borderId="12" xfId="0" applyNumberFormat="1" applyFont="1" applyFill="1" applyBorder="1" applyAlignment="1">
      <alignment horizontal="right"/>
    </xf>
    <xf numFmtId="220" fontId="24" fillId="0" borderId="0" xfId="49" applyNumberFormat="1" applyFont="1" applyFill="1" applyAlignment="1">
      <alignment/>
    </xf>
    <xf numFmtId="220" fontId="24" fillId="0" borderId="0" xfId="49" applyNumberFormat="1" applyFont="1" applyFill="1" applyBorder="1" applyAlignment="1">
      <alignment horizontal="center"/>
    </xf>
    <xf numFmtId="220" fontId="24" fillId="0" borderId="11" xfId="49" applyNumberFormat="1" applyFont="1" applyFill="1" applyBorder="1" applyAlignment="1">
      <alignment horizontal="center"/>
    </xf>
    <xf numFmtId="220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20" fontId="24" fillId="0" borderId="0" xfId="49" applyNumberFormat="1" applyFont="1" applyFill="1" applyBorder="1" applyAlignment="1">
      <alignment/>
    </xf>
    <xf numFmtId="220" fontId="24" fillId="0" borderId="0" xfId="0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220" fontId="24" fillId="0" borderId="11" xfId="49" applyNumberFormat="1" applyFont="1" applyFill="1" applyBorder="1" applyAlignment="1">
      <alignment/>
    </xf>
    <xf numFmtId="220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center"/>
    </xf>
    <xf numFmtId="220" fontId="32" fillId="0" borderId="0" xfId="0" applyNumberFormat="1" applyFont="1" applyFill="1" applyBorder="1" applyAlignment="1">
      <alignment horizontal="right"/>
    </xf>
    <xf numFmtId="220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17" fontId="24" fillId="0" borderId="1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45" fontId="24" fillId="0" borderId="0" xfId="0" applyNumberFormat="1" applyFont="1" applyFill="1" applyAlignment="1">
      <alignment/>
    </xf>
    <xf numFmtId="198" fontId="24" fillId="0" borderId="0" xfId="42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left"/>
    </xf>
    <xf numFmtId="198" fontId="23" fillId="0" borderId="0" xfId="42" applyFont="1" applyFill="1" applyBorder="1" applyAlignment="1">
      <alignment/>
    </xf>
    <xf numFmtId="220" fontId="24" fillId="0" borderId="12" xfId="42" applyNumberFormat="1" applyFont="1" applyFill="1" applyBorder="1" applyAlignment="1">
      <alignment horizontal="right"/>
    </xf>
    <xf numFmtId="220" fontId="24" fillId="0" borderId="11" xfId="47" applyNumberFormat="1" applyFont="1" applyFill="1" applyBorder="1" applyAlignment="1">
      <alignment horizontal="center" vertical="center"/>
    </xf>
    <xf numFmtId="220" fontId="24" fillId="0" borderId="11" xfId="47" applyNumberFormat="1" applyFont="1" applyFill="1" applyBorder="1" applyAlignment="1">
      <alignment horizontal="center"/>
    </xf>
    <xf numFmtId="198" fontId="24" fillId="0" borderId="11" xfId="47" applyFont="1" applyFill="1" applyBorder="1" applyAlignment="1">
      <alignment horizontal="center" vertical="center"/>
    </xf>
    <xf numFmtId="220" fontId="24" fillId="0" borderId="10" xfId="49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225" fontId="24" fillId="0" borderId="12" xfId="0" applyNumberFormat="1" applyFont="1" applyFill="1" applyBorder="1" applyAlignment="1">
      <alignment horizontal="right"/>
    </xf>
    <xf numFmtId="220" fontId="24" fillId="0" borderId="11" xfId="0" applyNumberFormat="1" applyFont="1" applyFill="1" applyBorder="1" applyAlignment="1">
      <alignment/>
    </xf>
    <xf numFmtId="217" fontId="35" fillId="0" borderId="0" xfId="0" applyNumberFormat="1" applyFont="1" applyFill="1" applyBorder="1" applyAlignment="1">
      <alignment horizontal="right"/>
    </xf>
    <xf numFmtId="220" fontId="35" fillId="0" borderId="0" xfId="0" applyNumberFormat="1" applyFont="1" applyFill="1" applyBorder="1" applyAlignment="1">
      <alignment horizontal="right"/>
    </xf>
    <xf numFmtId="217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217" fontId="24" fillId="0" borderId="0" xfId="0" applyNumberFormat="1" applyFont="1" applyFill="1" applyAlignment="1">
      <alignment horizontal="center"/>
    </xf>
    <xf numFmtId="220" fontId="24" fillId="0" borderId="0" xfId="42" applyNumberFormat="1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/>
    </xf>
    <xf numFmtId="248" fontId="24" fillId="0" borderId="0" xfId="63" applyNumberFormat="1" applyFont="1" applyFill="1" applyAlignment="1">
      <alignment vertical="center"/>
      <protection/>
    </xf>
    <xf numFmtId="0" fontId="23" fillId="0" borderId="0" xfId="0" applyNumberFormat="1" applyFont="1" applyFill="1" applyAlignment="1">
      <alignment wrapText="1"/>
    </xf>
    <xf numFmtId="198" fontId="24" fillId="0" borderId="0" xfId="42" applyFont="1" applyBorder="1" applyAlignment="1">
      <alignment/>
    </xf>
    <xf numFmtId="220" fontId="24" fillId="0" borderId="0" xfId="42" applyNumberFormat="1" applyFont="1" applyBorder="1" applyAlignment="1">
      <alignment/>
    </xf>
    <xf numFmtId="249" fontId="24" fillId="0" borderId="0" xfId="0" applyNumberFormat="1" applyFont="1" applyFill="1" applyBorder="1" applyAlignment="1">
      <alignment/>
    </xf>
    <xf numFmtId="229" fontId="24" fillId="0" borderId="0" xfId="42" applyNumberFormat="1" applyFont="1" applyFill="1" applyBorder="1" applyAlignment="1">
      <alignment/>
    </xf>
    <xf numFmtId="250" fontId="24" fillId="0" borderId="0" xfId="0" applyNumberFormat="1" applyFont="1" applyFill="1" applyBorder="1" applyAlignment="1">
      <alignment/>
    </xf>
    <xf numFmtId="220" fontId="24" fillId="0" borderId="11" xfId="0" applyNumberFormat="1" applyFont="1" applyFill="1" applyBorder="1" applyAlignment="1">
      <alignment horizontal="center"/>
    </xf>
    <xf numFmtId="220" fontId="24" fillId="0" borderId="10" xfId="49" applyNumberFormat="1" applyFont="1" applyFill="1" applyBorder="1" applyAlignment="1">
      <alignment horizontal="center"/>
    </xf>
    <xf numFmtId="217" fontId="24" fillId="0" borderId="1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231" fontId="24" fillId="0" borderId="0" xfId="0" applyNumberFormat="1" applyFont="1" applyFill="1" applyBorder="1" applyAlignment="1">
      <alignment/>
    </xf>
    <xf numFmtId="217" fontId="24" fillId="0" borderId="12" xfId="0" applyNumberFormat="1" applyFont="1" applyFill="1" applyBorder="1" applyAlignment="1">
      <alignment horizontal="center"/>
    </xf>
    <xf numFmtId="217" fontId="24" fillId="0" borderId="1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217" fontId="36" fillId="0" borderId="0" xfId="0" applyNumberFormat="1" applyFont="1" applyFill="1" applyBorder="1" applyAlignment="1">
      <alignment horizontal="right"/>
    </xf>
    <xf numFmtId="217" fontId="36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220" fontId="36" fillId="0" borderId="0" xfId="42" applyNumberFormat="1" applyFont="1" applyFill="1" applyBorder="1" applyAlignment="1">
      <alignment horizontal="right"/>
    </xf>
    <xf numFmtId="217" fontId="24" fillId="0" borderId="10" xfId="0" applyNumberFormat="1" applyFont="1" applyFill="1" applyBorder="1" applyAlignment="1">
      <alignment/>
    </xf>
    <xf numFmtId="229" fontId="24" fillId="0" borderId="12" xfId="0" applyNumberFormat="1" applyFont="1" applyFill="1" applyBorder="1" applyAlignment="1">
      <alignment/>
    </xf>
    <xf numFmtId="0" fontId="24" fillId="0" borderId="0" xfId="0" applyFont="1" applyFill="1" applyAlignment="1">
      <alignment horizontal="left" vertical="center"/>
    </xf>
    <xf numFmtId="217" fontId="24" fillId="0" borderId="10" xfId="0" applyNumberFormat="1" applyFont="1" applyFill="1" applyBorder="1" applyAlignment="1">
      <alignment horizontal="center" vertical="center"/>
    </xf>
    <xf numFmtId="218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quotePrefix="1">
      <alignment vertical="center"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view="pageBreakPreview" zoomScale="130" zoomScaleNormal="120" zoomScaleSheetLayoutView="130" workbookViewId="0" topLeftCell="A61">
      <selection activeCell="N4" sqref="N4"/>
    </sheetView>
  </sheetViews>
  <sheetFormatPr defaultColWidth="9.140625" defaultRowHeight="21.75" customHeight="1"/>
  <cols>
    <col min="1" max="1" width="2.8515625" style="30" customWidth="1"/>
    <col min="2" max="2" width="2.28125" style="30" customWidth="1"/>
    <col min="3" max="3" width="5.00390625" style="27" customWidth="1"/>
    <col min="4" max="4" width="3.8515625" style="27" customWidth="1"/>
    <col min="5" max="5" width="48.140625" style="27" customWidth="1"/>
    <col min="6" max="6" width="8.140625" style="168" customWidth="1"/>
    <col min="7" max="7" width="0.9921875" style="30" customWidth="1"/>
    <col min="8" max="8" width="14.8515625" style="30" customWidth="1"/>
    <col min="9" max="9" width="0.9921875" style="30" customWidth="1"/>
    <col min="10" max="10" width="14.7109375" style="30" customWidth="1"/>
    <col min="11" max="11" width="0.9921875" style="30" customWidth="1"/>
    <col min="12" max="12" width="14.8515625" style="30" customWidth="1"/>
    <col min="13" max="13" width="0.9921875" style="30" customWidth="1"/>
    <col min="14" max="14" width="14.7109375" style="30" customWidth="1"/>
    <col min="15" max="15" width="9.140625" style="30" customWidth="1"/>
    <col min="16" max="16" width="9.28125" style="30" customWidth="1"/>
    <col min="17" max="16384" width="9.140625" style="30" customWidth="1"/>
  </cols>
  <sheetData>
    <row r="1" spans="1:12" s="46" customFormat="1" ht="22.5" customHeight="1">
      <c r="A1" s="45" t="s">
        <v>0</v>
      </c>
      <c r="B1" s="45"/>
      <c r="C1" s="45"/>
      <c r="D1" s="45"/>
      <c r="E1" s="45"/>
      <c r="F1" s="160"/>
      <c r="G1" s="45"/>
      <c r="H1" s="45"/>
      <c r="I1" s="45"/>
      <c r="J1" s="45"/>
      <c r="K1" s="45"/>
      <c r="L1" s="45"/>
    </row>
    <row r="2" spans="1:12" s="46" customFormat="1" ht="22.5" customHeight="1">
      <c r="A2" s="45" t="s">
        <v>55</v>
      </c>
      <c r="B2" s="45"/>
      <c r="C2" s="45"/>
      <c r="D2" s="45"/>
      <c r="E2" s="45"/>
      <c r="F2" s="160"/>
      <c r="G2" s="45"/>
      <c r="H2" s="45"/>
      <c r="I2" s="45"/>
      <c r="J2" s="45"/>
      <c r="K2" s="45"/>
      <c r="L2" s="45"/>
    </row>
    <row r="3" spans="1:13" s="46" customFormat="1" ht="22.5" customHeight="1">
      <c r="A3" s="209" t="s">
        <v>164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2" s="4" customFormat="1" ht="21.75" customHeight="1">
      <c r="A4" s="96"/>
      <c r="B4" s="96"/>
      <c r="C4" s="96"/>
      <c r="D4" s="96"/>
      <c r="E4" s="96"/>
      <c r="F4" s="161"/>
      <c r="G4" s="96"/>
      <c r="H4" s="96"/>
      <c r="I4" s="96"/>
      <c r="J4" s="96"/>
      <c r="K4" s="96"/>
      <c r="L4" s="96"/>
    </row>
    <row r="5" spans="1:17" s="177" customFormat="1" ht="21">
      <c r="A5" s="176" t="s">
        <v>145</v>
      </c>
      <c r="D5" s="65"/>
      <c r="M5" s="178"/>
      <c r="N5" s="178"/>
      <c r="O5" s="178"/>
      <c r="P5" s="178"/>
      <c r="Q5" s="178"/>
    </row>
    <row r="6" spans="3:14" s="4" customFormat="1" ht="21.75" customHeight="1">
      <c r="C6" s="17"/>
      <c r="D6" s="17"/>
      <c r="E6" s="17"/>
      <c r="F6" s="162"/>
      <c r="G6" s="2"/>
      <c r="H6" s="210" t="s">
        <v>98</v>
      </c>
      <c r="I6" s="210"/>
      <c r="J6" s="210"/>
      <c r="K6" s="210"/>
      <c r="L6" s="210"/>
      <c r="M6" s="210"/>
      <c r="N6" s="210"/>
    </row>
    <row r="7" spans="3:14" s="4" customFormat="1" ht="21.75" customHeight="1">
      <c r="C7" s="101"/>
      <c r="D7" s="101"/>
      <c r="E7" s="101"/>
      <c r="F7" s="162"/>
      <c r="G7" s="2"/>
      <c r="H7" s="210" t="s">
        <v>1</v>
      </c>
      <c r="I7" s="210"/>
      <c r="J7" s="210"/>
      <c r="K7" s="97"/>
      <c r="L7" s="211" t="s">
        <v>71</v>
      </c>
      <c r="M7" s="211"/>
      <c r="N7" s="211"/>
    </row>
    <row r="8" spans="3:14" s="4" customFormat="1" ht="21.75" customHeight="1">
      <c r="C8" s="101"/>
      <c r="D8" s="101"/>
      <c r="E8" s="101"/>
      <c r="F8" s="162"/>
      <c r="G8" s="2"/>
      <c r="H8" s="147" t="s">
        <v>165</v>
      </c>
      <c r="I8" s="2"/>
      <c r="J8" s="147" t="s">
        <v>102</v>
      </c>
      <c r="K8" s="97"/>
      <c r="L8" s="147" t="s">
        <v>165</v>
      </c>
      <c r="M8" s="2"/>
      <c r="N8" s="147" t="s">
        <v>102</v>
      </c>
    </row>
    <row r="9" spans="3:14" s="4" customFormat="1" ht="21.75" customHeight="1">
      <c r="C9" s="101"/>
      <c r="D9" s="101"/>
      <c r="E9" s="101"/>
      <c r="F9" s="162"/>
      <c r="G9" s="2"/>
      <c r="H9" s="64" t="s">
        <v>88</v>
      </c>
      <c r="I9" s="2"/>
      <c r="J9" s="148" t="s">
        <v>90</v>
      </c>
      <c r="K9" s="97"/>
      <c r="L9" s="64" t="s">
        <v>88</v>
      </c>
      <c r="M9" s="2"/>
      <c r="N9" s="148" t="s">
        <v>90</v>
      </c>
    </row>
    <row r="10" spans="3:14" s="4" customFormat="1" ht="21.75" customHeight="1">
      <c r="C10" s="101"/>
      <c r="D10" s="101"/>
      <c r="E10" s="101"/>
      <c r="F10" s="149" t="s">
        <v>2</v>
      </c>
      <c r="G10" s="2"/>
      <c r="H10" s="150" t="s">
        <v>89</v>
      </c>
      <c r="I10" s="2"/>
      <c r="J10" s="141" t="s">
        <v>111</v>
      </c>
      <c r="K10" s="97"/>
      <c r="L10" s="150" t="s">
        <v>89</v>
      </c>
      <c r="M10" s="2"/>
      <c r="N10" s="141" t="s">
        <v>111</v>
      </c>
    </row>
    <row r="11" spans="1:14" s="4" customFormat="1" ht="21.75" customHeight="1">
      <c r="A11" s="101" t="s">
        <v>6</v>
      </c>
      <c r="C11" s="17"/>
      <c r="D11" s="17"/>
      <c r="E11" s="17"/>
      <c r="F11" s="163"/>
      <c r="G11" s="8"/>
      <c r="H11" s="8"/>
      <c r="I11" s="8"/>
      <c r="J11" s="8"/>
      <c r="K11" s="10"/>
      <c r="L11" s="10"/>
      <c r="M11" s="10"/>
      <c r="N11" s="10"/>
    </row>
    <row r="12" spans="1:14" s="4" customFormat="1" ht="21.75" customHeight="1">
      <c r="A12" s="17" t="s">
        <v>7</v>
      </c>
      <c r="C12" s="17"/>
      <c r="D12" s="17"/>
      <c r="E12" s="17"/>
      <c r="F12" s="49">
        <v>6</v>
      </c>
      <c r="H12" s="11">
        <v>64554</v>
      </c>
      <c r="J12" s="123">
        <v>76876</v>
      </c>
      <c r="K12" s="10"/>
      <c r="L12" s="11">
        <v>34299</v>
      </c>
      <c r="M12" s="10"/>
      <c r="N12" s="124">
        <v>60449</v>
      </c>
    </row>
    <row r="13" spans="1:14" s="4" customFormat="1" ht="21.75" customHeight="1">
      <c r="A13" s="17" t="s">
        <v>64</v>
      </c>
      <c r="C13" s="17"/>
      <c r="D13" s="17"/>
      <c r="E13" s="17"/>
      <c r="F13" s="49" t="s">
        <v>106</v>
      </c>
      <c r="G13" s="2"/>
      <c r="H13" s="11">
        <v>92869</v>
      </c>
      <c r="J13" s="123">
        <v>71472</v>
      </c>
      <c r="K13" s="10"/>
      <c r="L13" s="11">
        <v>81842</v>
      </c>
      <c r="M13" s="10"/>
      <c r="N13" s="124">
        <v>70472</v>
      </c>
    </row>
    <row r="14" spans="1:14" s="4" customFormat="1" ht="21.75" customHeight="1">
      <c r="A14" s="125" t="s">
        <v>140</v>
      </c>
      <c r="C14" s="17"/>
      <c r="D14" s="17"/>
      <c r="E14" s="17"/>
      <c r="F14" s="49">
        <v>5</v>
      </c>
      <c r="H14" s="123" t="s">
        <v>41</v>
      </c>
      <c r="J14" s="123" t="s">
        <v>41</v>
      </c>
      <c r="K14" s="10"/>
      <c r="L14" s="11">
        <v>120415</v>
      </c>
      <c r="M14" s="10"/>
      <c r="N14" s="124">
        <v>60894</v>
      </c>
    </row>
    <row r="15" spans="1:14" s="4" customFormat="1" ht="21.75" customHeight="1">
      <c r="A15" s="17" t="s">
        <v>26</v>
      </c>
      <c r="C15" s="17"/>
      <c r="D15" s="17"/>
      <c r="E15" s="17"/>
      <c r="F15" s="49">
        <v>8</v>
      </c>
      <c r="G15" s="2"/>
      <c r="H15" s="13">
        <v>834223</v>
      </c>
      <c r="J15" s="123">
        <v>852096</v>
      </c>
      <c r="K15" s="10"/>
      <c r="L15" s="13">
        <v>368131</v>
      </c>
      <c r="M15" s="10"/>
      <c r="N15" s="123">
        <v>405319</v>
      </c>
    </row>
    <row r="16" spans="1:14" s="4" customFormat="1" ht="21.75" customHeight="1">
      <c r="A16" s="17" t="s">
        <v>8</v>
      </c>
      <c r="C16" s="17"/>
      <c r="D16" s="17"/>
      <c r="E16" s="17"/>
      <c r="F16" s="164"/>
      <c r="H16" s="11">
        <v>416</v>
      </c>
      <c r="J16" s="123">
        <v>750</v>
      </c>
      <c r="K16" s="10"/>
      <c r="L16" s="11">
        <v>416</v>
      </c>
      <c r="M16" s="10"/>
      <c r="N16" s="124">
        <v>750</v>
      </c>
    </row>
    <row r="17" spans="1:14" s="4" customFormat="1" ht="21.75" customHeight="1" hidden="1">
      <c r="A17" s="17" t="s">
        <v>152</v>
      </c>
      <c r="C17" s="17"/>
      <c r="D17" s="17"/>
      <c r="E17" s="17"/>
      <c r="F17" s="164"/>
      <c r="H17" s="11"/>
      <c r="J17" s="123" t="s">
        <v>41</v>
      </c>
      <c r="K17" s="10"/>
      <c r="L17" s="13" t="s">
        <v>41</v>
      </c>
      <c r="M17" s="10"/>
      <c r="N17" s="123" t="s">
        <v>41</v>
      </c>
    </row>
    <row r="18" spans="1:14" s="4" customFormat="1" ht="21.75" customHeight="1">
      <c r="A18" s="17" t="s">
        <v>178</v>
      </c>
      <c r="C18" s="17"/>
      <c r="D18" s="17"/>
      <c r="E18" s="17"/>
      <c r="F18" s="49">
        <v>9</v>
      </c>
      <c r="H18" s="11">
        <v>5361</v>
      </c>
      <c r="J18" s="123" t="s">
        <v>41</v>
      </c>
      <c r="K18" s="10"/>
      <c r="L18" s="13" t="s">
        <v>41</v>
      </c>
      <c r="M18" s="10"/>
      <c r="N18" s="123" t="s">
        <v>41</v>
      </c>
    </row>
    <row r="19" spans="1:14" s="4" customFormat="1" ht="21.75" customHeight="1">
      <c r="A19" s="151" t="s">
        <v>105</v>
      </c>
      <c r="C19" s="17"/>
      <c r="D19" s="17"/>
      <c r="E19" s="17"/>
      <c r="F19" s="49"/>
      <c r="H19" s="11">
        <v>284</v>
      </c>
      <c r="J19" s="123">
        <v>771</v>
      </c>
      <c r="K19" s="10"/>
      <c r="L19" s="13" t="s">
        <v>41</v>
      </c>
      <c r="M19" s="10"/>
      <c r="N19" s="123" t="s">
        <v>41</v>
      </c>
    </row>
    <row r="20" spans="1:14" s="4" customFormat="1" ht="21.75" customHeight="1">
      <c r="A20" s="101" t="s">
        <v>9</v>
      </c>
      <c r="B20" s="101"/>
      <c r="C20" s="101"/>
      <c r="D20" s="17"/>
      <c r="E20" s="101"/>
      <c r="F20" s="165"/>
      <c r="G20" s="8"/>
      <c r="H20" s="16">
        <f>SUM(H12:H19)</f>
        <v>997707</v>
      </c>
      <c r="I20" s="8"/>
      <c r="J20" s="16">
        <f>SUM(J12:J19)</f>
        <v>1001965</v>
      </c>
      <c r="K20" s="10"/>
      <c r="L20" s="16">
        <f>SUM(L12:L19)</f>
        <v>605103</v>
      </c>
      <c r="M20" s="10"/>
      <c r="N20" s="16">
        <f>SUM(N12:N19)</f>
        <v>597884</v>
      </c>
    </row>
    <row r="21" spans="3:14" s="4" customFormat="1" ht="21.75" customHeight="1">
      <c r="C21" s="101"/>
      <c r="D21" s="101"/>
      <c r="E21" s="101"/>
      <c r="F21" s="165"/>
      <c r="G21" s="8"/>
      <c r="H21" s="10"/>
      <c r="I21" s="8"/>
      <c r="J21" s="10"/>
      <c r="K21" s="10"/>
      <c r="L21" s="10"/>
      <c r="M21" s="10"/>
      <c r="N21" s="10"/>
    </row>
    <row r="22" spans="1:14" s="4" customFormat="1" ht="21.75" customHeight="1">
      <c r="A22" s="101" t="s">
        <v>10</v>
      </c>
      <c r="C22" s="17"/>
      <c r="D22" s="17"/>
      <c r="E22" s="17"/>
      <c r="F22" s="165"/>
      <c r="G22" s="8"/>
      <c r="H22" s="8"/>
      <c r="I22" s="8"/>
      <c r="J22" s="8"/>
      <c r="K22" s="10"/>
      <c r="L22" s="10"/>
      <c r="M22" s="10"/>
      <c r="N22" s="10"/>
    </row>
    <row r="23" spans="1:14" s="4" customFormat="1" ht="21.75" customHeight="1">
      <c r="A23" s="4" t="s">
        <v>29</v>
      </c>
      <c r="C23" s="17"/>
      <c r="D23" s="17"/>
      <c r="E23" s="17"/>
      <c r="F23" s="49">
        <v>10</v>
      </c>
      <c r="G23" s="8"/>
      <c r="H23" s="11">
        <v>1956</v>
      </c>
      <c r="I23" s="8"/>
      <c r="J23" s="123">
        <v>756</v>
      </c>
      <c r="K23" s="10"/>
      <c r="L23" s="11">
        <v>1956</v>
      </c>
      <c r="M23" s="10"/>
      <c r="N23" s="124">
        <v>756</v>
      </c>
    </row>
    <row r="24" spans="1:14" s="4" customFormat="1" ht="21.75" customHeight="1">
      <c r="A24" s="17" t="s">
        <v>134</v>
      </c>
      <c r="C24" s="17"/>
      <c r="D24" s="17"/>
      <c r="E24" s="17"/>
      <c r="F24" s="49">
        <v>11</v>
      </c>
      <c r="G24" s="2"/>
      <c r="H24" s="10">
        <v>8671</v>
      </c>
      <c r="J24" s="123">
        <v>7295</v>
      </c>
      <c r="K24" s="10"/>
      <c r="L24" s="10">
        <v>8671</v>
      </c>
      <c r="M24" s="10"/>
      <c r="N24" s="124">
        <v>7295</v>
      </c>
    </row>
    <row r="25" spans="1:14" s="4" customFormat="1" ht="21.75" customHeight="1">
      <c r="A25" s="4" t="s">
        <v>82</v>
      </c>
      <c r="C25" s="17"/>
      <c r="D25" s="17"/>
      <c r="E25" s="17"/>
      <c r="F25" s="49">
        <v>12</v>
      </c>
      <c r="G25" s="8"/>
      <c r="H25" s="13" t="s">
        <v>41</v>
      </c>
      <c r="I25" s="8"/>
      <c r="J25" s="123" t="s">
        <v>41</v>
      </c>
      <c r="K25" s="10"/>
      <c r="L25" s="13">
        <v>578108</v>
      </c>
      <c r="M25" s="10"/>
      <c r="N25" s="124">
        <v>550108</v>
      </c>
    </row>
    <row r="26" spans="1:14" s="4" customFormat="1" ht="21.75" customHeight="1">
      <c r="A26" s="4" t="s">
        <v>101</v>
      </c>
      <c r="C26" s="17"/>
      <c r="D26" s="17"/>
      <c r="E26" s="17"/>
      <c r="F26" s="49">
        <v>13</v>
      </c>
      <c r="G26" s="8"/>
      <c r="H26" s="11">
        <v>331999</v>
      </c>
      <c r="I26" s="8"/>
      <c r="J26" s="123">
        <v>331999</v>
      </c>
      <c r="K26" s="10"/>
      <c r="L26" s="13">
        <v>167482</v>
      </c>
      <c r="M26" s="10"/>
      <c r="N26" s="124">
        <v>167482</v>
      </c>
    </row>
    <row r="27" spans="1:14" s="4" customFormat="1" ht="21.75" customHeight="1">
      <c r="A27" s="4" t="s">
        <v>85</v>
      </c>
      <c r="C27" s="17"/>
      <c r="D27" s="17"/>
      <c r="E27" s="17"/>
      <c r="F27" s="49">
        <v>14</v>
      </c>
      <c r="G27" s="8"/>
      <c r="H27" s="11">
        <v>78740</v>
      </c>
      <c r="I27" s="154"/>
      <c r="J27" s="123">
        <v>81343</v>
      </c>
      <c r="K27" s="10"/>
      <c r="L27" s="152" t="s">
        <v>41</v>
      </c>
      <c r="M27" s="10"/>
      <c r="N27" s="123" t="s">
        <v>41</v>
      </c>
    </row>
    <row r="28" spans="1:14" s="4" customFormat="1" ht="21.75" customHeight="1">
      <c r="A28" s="17" t="s">
        <v>69</v>
      </c>
      <c r="C28" s="17"/>
      <c r="D28" s="17"/>
      <c r="E28" s="17"/>
      <c r="F28" s="49">
        <v>15</v>
      </c>
      <c r="G28" s="2"/>
      <c r="H28" s="13">
        <v>210659</v>
      </c>
      <c r="J28" s="123">
        <v>135489</v>
      </c>
      <c r="K28" s="10"/>
      <c r="L28" s="10">
        <v>206242</v>
      </c>
      <c r="M28" s="10"/>
      <c r="N28" s="124">
        <v>130263</v>
      </c>
    </row>
    <row r="29" spans="1:14" s="4" customFormat="1" ht="21.75" customHeight="1">
      <c r="A29" s="17" t="s">
        <v>72</v>
      </c>
      <c r="C29" s="17"/>
      <c r="D29" s="17"/>
      <c r="E29" s="17"/>
      <c r="F29" s="49">
        <v>23</v>
      </c>
      <c r="G29" s="2"/>
      <c r="H29" s="13">
        <v>6542</v>
      </c>
      <c r="J29" s="123">
        <v>7603</v>
      </c>
      <c r="K29" s="10"/>
      <c r="L29" s="10">
        <v>4705</v>
      </c>
      <c r="M29" s="10"/>
      <c r="N29" s="124">
        <v>5703</v>
      </c>
    </row>
    <row r="30" spans="1:14" s="4" customFormat="1" ht="21.75" customHeight="1">
      <c r="A30" s="17" t="s">
        <v>11</v>
      </c>
      <c r="C30" s="17"/>
      <c r="D30" s="17"/>
      <c r="E30" s="17"/>
      <c r="F30" s="49">
        <v>5</v>
      </c>
      <c r="H30" s="11">
        <v>18732</v>
      </c>
      <c r="J30" s="123">
        <v>16759</v>
      </c>
      <c r="K30" s="10"/>
      <c r="L30" s="10">
        <v>17561</v>
      </c>
      <c r="M30" s="10"/>
      <c r="N30" s="124">
        <v>15111</v>
      </c>
    </row>
    <row r="31" spans="1:14" s="4" customFormat="1" ht="21.75" customHeight="1">
      <c r="A31" s="101" t="s">
        <v>12</v>
      </c>
      <c r="C31" s="101"/>
      <c r="D31" s="17"/>
      <c r="E31" s="17"/>
      <c r="F31" s="165"/>
      <c r="G31" s="8"/>
      <c r="H31" s="153">
        <f>SUM(H23:H30)</f>
        <v>657299</v>
      </c>
      <c r="I31" s="8"/>
      <c r="J31" s="153">
        <f>SUM(J23:J30)</f>
        <v>581244</v>
      </c>
      <c r="K31" s="10"/>
      <c r="L31" s="16">
        <f>SUM(L23:L30)</f>
        <v>984725</v>
      </c>
      <c r="M31" s="10"/>
      <c r="N31" s="16">
        <f>SUM(N23:N30)</f>
        <v>876718</v>
      </c>
    </row>
    <row r="32" spans="3:14" s="4" customFormat="1" ht="21.75" customHeight="1">
      <c r="C32" s="101"/>
      <c r="D32" s="101"/>
      <c r="E32" s="101"/>
      <c r="F32" s="165"/>
      <c r="G32" s="8"/>
      <c r="H32" s="154"/>
      <c r="I32" s="8"/>
      <c r="J32" s="154"/>
      <c r="K32" s="10"/>
      <c r="L32" s="14"/>
      <c r="M32" s="10"/>
      <c r="N32" s="14"/>
    </row>
    <row r="33" spans="1:14" s="4" customFormat="1" ht="21.75" customHeight="1" thickBot="1">
      <c r="A33" s="8" t="s">
        <v>13</v>
      </c>
      <c r="C33" s="17"/>
      <c r="D33" s="101"/>
      <c r="E33" s="17"/>
      <c r="F33" s="163"/>
      <c r="G33" s="8"/>
      <c r="H33" s="155">
        <f>+H31+H20</f>
        <v>1655006</v>
      </c>
      <c r="I33" s="8"/>
      <c r="J33" s="155">
        <f>+J31+J20</f>
        <v>1583209</v>
      </c>
      <c r="K33" s="10"/>
      <c r="L33" s="155">
        <f>+L31+L20</f>
        <v>1589828</v>
      </c>
      <c r="M33" s="10"/>
      <c r="N33" s="155">
        <f>+N31+N20</f>
        <v>1474602</v>
      </c>
    </row>
    <row r="34" spans="1:14" ht="21.75" customHeight="1" thickTop="1">
      <c r="A34" s="44"/>
      <c r="D34" s="98"/>
      <c r="F34" s="166"/>
      <c r="G34" s="44"/>
      <c r="H34" s="34"/>
      <c r="I34" s="44"/>
      <c r="J34" s="34"/>
      <c r="K34" s="33"/>
      <c r="L34" s="34"/>
      <c r="M34" s="33"/>
      <c r="N34" s="34"/>
    </row>
    <row r="35" spans="1:12" s="24" customFormat="1" ht="22.5" customHeight="1">
      <c r="A35" s="23" t="s">
        <v>0</v>
      </c>
      <c r="B35" s="23"/>
      <c r="C35" s="23"/>
      <c r="D35" s="23"/>
      <c r="E35" s="23"/>
      <c r="F35" s="167"/>
      <c r="G35" s="23"/>
      <c r="H35" s="23"/>
      <c r="I35" s="23"/>
      <c r="J35" s="23"/>
      <c r="K35" s="23"/>
      <c r="L35" s="23"/>
    </row>
    <row r="36" spans="1:12" s="24" customFormat="1" ht="22.5" customHeight="1">
      <c r="A36" s="23" t="s">
        <v>55</v>
      </c>
      <c r="B36" s="23"/>
      <c r="C36" s="23"/>
      <c r="D36" s="23"/>
      <c r="E36" s="23"/>
      <c r="F36" s="167"/>
      <c r="G36" s="23"/>
      <c r="H36" s="23"/>
      <c r="I36" s="23"/>
      <c r="J36" s="23"/>
      <c r="K36" s="23"/>
      <c r="L36" s="23"/>
    </row>
    <row r="37" spans="1:12" s="24" customFormat="1" ht="22.5" customHeight="1">
      <c r="A37" s="23" t="str">
        <f>A3</f>
        <v>ณ วันที่ 30 กันยายน 2559</v>
      </c>
      <c r="B37" s="23"/>
      <c r="C37" s="23"/>
      <c r="D37" s="23"/>
      <c r="E37" s="23"/>
      <c r="F37" s="167"/>
      <c r="G37" s="23"/>
      <c r="H37" s="23"/>
      <c r="I37" s="23"/>
      <c r="J37" s="23"/>
      <c r="K37" s="23"/>
      <c r="L37" s="23"/>
    </row>
    <row r="38" spans="3:5" ht="22.5" customHeight="1">
      <c r="C38" s="29"/>
      <c r="D38" s="29"/>
      <c r="E38" s="29"/>
    </row>
    <row r="39" spans="1:12" ht="22.5" customHeight="1">
      <c r="A39" s="29" t="s">
        <v>14</v>
      </c>
      <c r="B39" s="29"/>
      <c r="C39" s="29"/>
      <c r="D39" s="29"/>
      <c r="E39" s="29"/>
      <c r="F39" s="169"/>
      <c r="G39" s="29"/>
      <c r="H39" s="29"/>
      <c r="I39" s="29"/>
      <c r="J39" s="29"/>
      <c r="K39" s="29"/>
      <c r="L39" s="29"/>
    </row>
    <row r="40" spans="6:14" ht="20.25" customHeight="1">
      <c r="F40" s="92"/>
      <c r="G40" s="28"/>
      <c r="H40" s="210" t="s">
        <v>98</v>
      </c>
      <c r="I40" s="210"/>
      <c r="J40" s="210"/>
      <c r="K40" s="210"/>
      <c r="L40" s="210"/>
      <c r="M40" s="210"/>
      <c r="N40" s="210"/>
    </row>
    <row r="41" spans="6:14" ht="20.25" customHeight="1">
      <c r="F41" s="92"/>
      <c r="G41" s="28"/>
      <c r="H41" s="210" t="s">
        <v>1</v>
      </c>
      <c r="I41" s="210"/>
      <c r="J41" s="210"/>
      <c r="K41" s="97"/>
      <c r="L41" s="211" t="s">
        <v>71</v>
      </c>
      <c r="M41" s="211"/>
      <c r="N41" s="211"/>
    </row>
    <row r="42" spans="6:14" ht="20.25" customHeight="1">
      <c r="F42" s="92"/>
      <c r="G42" s="28"/>
      <c r="H42" s="147" t="s">
        <v>165</v>
      </c>
      <c r="I42" s="2"/>
      <c r="J42" s="147" t="s">
        <v>102</v>
      </c>
      <c r="K42" s="97"/>
      <c r="L42" s="147" t="s">
        <v>165</v>
      </c>
      <c r="M42" s="2"/>
      <c r="N42" s="147" t="s">
        <v>102</v>
      </c>
    </row>
    <row r="43" spans="3:14" ht="20.25" customHeight="1">
      <c r="C43" s="98"/>
      <c r="D43" s="98"/>
      <c r="E43" s="98"/>
      <c r="F43" s="92"/>
      <c r="G43" s="28"/>
      <c r="H43" s="105" t="s">
        <v>88</v>
      </c>
      <c r="I43" s="28"/>
      <c r="J43" s="108" t="s">
        <v>90</v>
      </c>
      <c r="K43" s="126"/>
      <c r="L43" s="105" t="s">
        <v>88</v>
      </c>
      <c r="M43" s="28"/>
      <c r="N43" s="148" t="s">
        <v>90</v>
      </c>
    </row>
    <row r="44" spans="3:14" ht="20.25" customHeight="1">
      <c r="C44" s="98"/>
      <c r="D44" s="98"/>
      <c r="E44" s="98"/>
      <c r="F44" s="93" t="s">
        <v>2</v>
      </c>
      <c r="G44" s="28"/>
      <c r="H44" s="26" t="s">
        <v>89</v>
      </c>
      <c r="I44" s="28"/>
      <c r="J44" s="141" t="s">
        <v>111</v>
      </c>
      <c r="K44" s="126"/>
      <c r="L44" s="26" t="s">
        <v>89</v>
      </c>
      <c r="M44" s="28"/>
      <c r="N44" s="141" t="s">
        <v>111</v>
      </c>
    </row>
    <row r="45" spans="1:14" ht="20.25" customHeight="1">
      <c r="A45" s="98" t="s">
        <v>15</v>
      </c>
      <c r="D45" s="98"/>
      <c r="F45" s="140"/>
      <c r="G45" s="44"/>
      <c r="H45" s="44"/>
      <c r="I45" s="44"/>
      <c r="J45" s="44"/>
      <c r="N45" s="28"/>
    </row>
    <row r="46" spans="1:14" ht="20.25" customHeight="1">
      <c r="A46" s="125" t="s">
        <v>112</v>
      </c>
      <c r="D46" s="98"/>
      <c r="F46" s="140">
        <v>16</v>
      </c>
      <c r="G46" s="44"/>
      <c r="H46" s="127">
        <v>99246</v>
      </c>
      <c r="I46" s="44"/>
      <c r="J46" s="35" t="s">
        <v>41</v>
      </c>
      <c r="L46" s="123">
        <v>99246</v>
      </c>
      <c r="N46" s="123" t="s">
        <v>41</v>
      </c>
    </row>
    <row r="47" spans="1:14" ht="20.25" customHeight="1">
      <c r="A47" s="125" t="s">
        <v>127</v>
      </c>
      <c r="D47" s="98"/>
      <c r="F47" s="140">
        <v>17</v>
      </c>
      <c r="G47" s="44"/>
      <c r="H47" s="31">
        <v>112000</v>
      </c>
      <c r="I47" s="44"/>
      <c r="J47" s="127">
        <v>200000</v>
      </c>
      <c r="L47" s="124">
        <v>30000</v>
      </c>
      <c r="N47" s="124">
        <v>90000</v>
      </c>
    </row>
    <row r="48" spans="1:14" ht="20.25" customHeight="1">
      <c r="A48" s="27" t="s">
        <v>84</v>
      </c>
      <c r="B48" s="27"/>
      <c r="E48" s="30"/>
      <c r="F48" s="140" t="s">
        <v>188</v>
      </c>
      <c r="G48" s="28"/>
      <c r="H48" s="33">
        <v>70278</v>
      </c>
      <c r="J48" s="31">
        <v>78255</v>
      </c>
      <c r="K48" s="33"/>
      <c r="L48" s="31">
        <v>57158</v>
      </c>
      <c r="M48" s="33"/>
      <c r="N48" s="31">
        <v>63151</v>
      </c>
    </row>
    <row r="49" spans="1:14" ht="20.25" customHeight="1">
      <c r="A49" s="27" t="s">
        <v>176</v>
      </c>
      <c r="B49" s="27"/>
      <c r="E49" s="30"/>
      <c r="F49" s="140">
        <v>19</v>
      </c>
      <c r="G49" s="28"/>
      <c r="H49" s="33">
        <v>2183</v>
      </c>
      <c r="J49" s="35" t="s">
        <v>41</v>
      </c>
      <c r="K49" s="33"/>
      <c r="L49" s="31">
        <v>2183</v>
      </c>
      <c r="M49" s="33"/>
      <c r="N49" s="35" t="s">
        <v>41</v>
      </c>
    </row>
    <row r="50" spans="1:14" ht="20.25" customHeight="1">
      <c r="A50" s="125" t="s">
        <v>118</v>
      </c>
      <c r="E50" s="208"/>
      <c r="F50" s="140"/>
      <c r="H50" s="31">
        <v>112</v>
      </c>
      <c r="I50" s="31"/>
      <c r="J50" s="123">
        <v>108</v>
      </c>
      <c r="K50" s="33"/>
      <c r="L50" s="31">
        <v>112</v>
      </c>
      <c r="M50" s="33"/>
      <c r="N50" s="124">
        <v>108</v>
      </c>
    </row>
    <row r="51" spans="1:14" ht="20.25" customHeight="1">
      <c r="A51" s="98" t="s">
        <v>16</v>
      </c>
      <c r="D51" s="30"/>
      <c r="E51" s="98"/>
      <c r="F51" s="140"/>
      <c r="G51" s="28"/>
      <c r="H51" s="39">
        <f>SUM(H46:H50)</f>
        <v>283819</v>
      </c>
      <c r="J51" s="39">
        <f>SUM(J46:J50)</f>
        <v>278363</v>
      </c>
      <c r="K51" s="33"/>
      <c r="L51" s="39">
        <f>SUM(L46:L50)</f>
        <v>188699</v>
      </c>
      <c r="M51" s="33"/>
      <c r="N51" s="39">
        <f>SUM(N46:N50)</f>
        <v>153259</v>
      </c>
    </row>
    <row r="52" spans="3:14" ht="7.5" customHeight="1">
      <c r="C52" s="98"/>
      <c r="D52" s="98"/>
      <c r="E52" s="98"/>
      <c r="F52" s="170"/>
      <c r="G52" s="44"/>
      <c r="H52" s="33"/>
      <c r="I52" s="44"/>
      <c r="J52" s="33"/>
      <c r="K52" s="33"/>
      <c r="L52" s="33"/>
      <c r="M52" s="33"/>
      <c r="N52" s="33"/>
    </row>
    <row r="53" spans="1:14" ht="20.25" customHeight="1">
      <c r="A53" s="98" t="s">
        <v>17</v>
      </c>
      <c r="D53" s="98"/>
      <c r="E53" s="98"/>
      <c r="F53" s="140"/>
      <c r="G53" s="28"/>
      <c r="H53" s="28"/>
      <c r="J53" s="28"/>
      <c r="K53" s="33"/>
      <c r="L53" s="33"/>
      <c r="M53" s="33"/>
      <c r="N53" s="33"/>
    </row>
    <row r="54" spans="1:14" ht="20.25" customHeight="1">
      <c r="A54" s="125" t="s">
        <v>177</v>
      </c>
      <c r="D54" s="98"/>
      <c r="E54" s="98"/>
      <c r="F54" s="140">
        <v>19</v>
      </c>
      <c r="G54" s="28"/>
      <c r="H54" s="33">
        <v>64817</v>
      </c>
      <c r="J54" s="28" t="s">
        <v>41</v>
      </c>
      <c r="K54" s="33"/>
      <c r="L54" s="33">
        <v>64817</v>
      </c>
      <c r="M54" s="33"/>
      <c r="N54" s="120" t="s">
        <v>41</v>
      </c>
    </row>
    <row r="55" spans="1:14" ht="20.25" customHeight="1">
      <c r="A55" s="125" t="s">
        <v>146</v>
      </c>
      <c r="D55" s="98"/>
      <c r="E55" s="98"/>
      <c r="F55" s="92"/>
      <c r="G55" s="28"/>
      <c r="H55" s="33">
        <v>147</v>
      </c>
      <c r="J55" s="123">
        <v>231</v>
      </c>
      <c r="K55" s="33"/>
      <c r="L55" s="33">
        <v>147</v>
      </c>
      <c r="M55" s="33"/>
      <c r="N55" s="124">
        <v>231</v>
      </c>
    </row>
    <row r="56" spans="1:14" ht="20.25" customHeight="1">
      <c r="A56" s="27" t="s">
        <v>65</v>
      </c>
      <c r="F56" s="92">
        <v>20</v>
      </c>
      <c r="G56" s="28"/>
      <c r="H56" s="33">
        <v>2870</v>
      </c>
      <c r="J56" s="123">
        <v>4116</v>
      </c>
      <c r="K56" s="33"/>
      <c r="L56" s="35">
        <v>2789</v>
      </c>
      <c r="M56" s="33"/>
      <c r="N56" s="124">
        <v>4004</v>
      </c>
    </row>
    <row r="57" spans="1:14" ht="20.25" customHeight="1">
      <c r="A57" s="27" t="s">
        <v>46</v>
      </c>
      <c r="B57" s="27"/>
      <c r="C57" s="30"/>
      <c r="F57" s="92"/>
      <c r="G57" s="28"/>
      <c r="H57" s="33">
        <v>34000</v>
      </c>
      <c r="J57" s="123">
        <v>34000</v>
      </c>
      <c r="K57" s="33"/>
      <c r="L57" s="33">
        <v>34000</v>
      </c>
      <c r="M57" s="33"/>
      <c r="N57" s="124">
        <v>34000</v>
      </c>
    </row>
    <row r="58" spans="1:14" ht="20.25" customHeight="1">
      <c r="A58" s="98" t="s">
        <v>18</v>
      </c>
      <c r="D58" s="30"/>
      <c r="E58" s="98"/>
      <c r="F58" s="92"/>
      <c r="G58" s="28"/>
      <c r="H58" s="86">
        <f>SUM(H54:H57)</f>
        <v>101834</v>
      </c>
      <c r="J58" s="86">
        <f>SUM(J55:J57)</f>
        <v>38347</v>
      </c>
      <c r="K58" s="33"/>
      <c r="L58" s="86">
        <f>SUM(L54:L57)</f>
        <v>101753</v>
      </c>
      <c r="M58" s="33"/>
      <c r="N58" s="86">
        <f>SUM(N54:N57)</f>
        <v>38235</v>
      </c>
    </row>
    <row r="59" spans="3:14" ht="7.5" customHeight="1">
      <c r="C59" s="98"/>
      <c r="D59" s="98"/>
      <c r="E59" s="98"/>
      <c r="F59" s="166"/>
      <c r="G59" s="44"/>
      <c r="H59" s="32"/>
      <c r="I59" s="44"/>
      <c r="J59" s="32"/>
      <c r="K59" s="33"/>
      <c r="L59" s="33"/>
      <c r="M59" s="33"/>
      <c r="N59" s="33"/>
    </row>
    <row r="60" spans="1:14" ht="20.25" customHeight="1">
      <c r="A60" s="98" t="s">
        <v>19</v>
      </c>
      <c r="D60" s="30"/>
      <c r="E60" s="98"/>
      <c r="F60" s="92"/>
      <c r="G60" s="28"/>
      <c r="H60" s="43">
        <f>+H58+H51</f>
        <v>385653</v>
      </c>
      <c r="I60" s="33"/>
      <c r="J60" s="106">
        <f>+J58+J51</f>
        <v>316710</v>
      </c>
      <c r="K60" s="33"/>
      <c r="L60" s="106">
        <f>SUM(L51+L58)</f>
        <v>290452</v>
      </c>
      <c r="M60" s="33"/>
      <c r="N60" s="43">
        <f>+N58+N51</f>
        <v>191494</v>
      </c>
    </row>
    <row r="61" spans="1:14" ht="20.25" customHeight="1">
      <c r="A61" s="98"/>
      <c r="D61" s="30"/>
      <c r="E61" s="98"/>
      <c r="F61" s="92"/>
      <c r="G61" s="28"/>
      <c r="H61" s="34"/>
      <c r="I61" s="33"/>
      <c r="J61" s="34"/>
      <c r="K61" s="33"/>
      <c r="L61" s="34"/>
      <c r="M61" s="33"/>
      <c r="N61" s="34"/>
    </row>
    <row r="62" spans="1:14" ht="20.25" customHeight="1">
      <c r="A62" s="98" t="s">
        <v>20</v>
      </c>
      <c r="D62" s="98"/>
      <c r="E62" s="98"/>
      <c r="F62" s="92"/>
      <c r="G62" s="28"/>
      <c r="H62" s="28"/>
      <c r="J62" s="28"/>
      <c r="K62" s="33"/>
      <c r="L62" s="33"/>
      <c r="M62" s="33"/>
      <c r="N62" s="33"/>
    </row>
    <row r="63" spans="1:14" ht="20.25" customHeight="1">
      <c r="A63" s="27" t="s">
        <v>53</v>
      </c>
      <c r="F63" s="140"/>
      <c r="G63" s="28"/>
      <c r="H63" s="28"/>
      <c r="J63" s="28"/>
      <c r="K63" s="33"/>
      <c r="L63" s="33"/>
      <c r="M63" s="33"/>
      <c r="N63" s="33"/>
    </row>
    <row r="64" spans="1:14" ht="20.25" customHeight="1">
      <c r="A64" s="27" t="s">
        <v>148</v>
      </c>
      <c r="F64" s="140"/>
      <c r="G64" s="28"/>
      <c r="H64" s="28"/>
      <c r="J64" s="28"/>
      <c r="K64" s="33"/>
      <c r="L64" s="33"/>
      <c r="M64" s="33"/>
      <c r="N64" s="33"/>
    </row>
    <row r="65" spans="1:14" ht="20.25" customHeight="1" thickBot="1">
      <c r="A65" s="30" t="s">
        <v>149</v>
      </c>
      <c r="C65" s="30"/>
      <c r="F65" s="140">
        <v>21</v>
      </c>
      <c r="G65" s="28"/>
      <c r="H65" s="175">
        <v>1190000</v>
      </c>
      <c r="J65" s="128">
        <v>2230000</v>
      </c>
      <c r="K65" s="33"/>
      <c r="L65" s="175">
        <v>1190000</v>
      </c>
      <c r="M65" s="33"/>
      <c r="N65" s="128">
        <v>2230000</v>
      </c>
    </row>
    <row r="66" spans="1:14" ht="20.25" customHeight="1" thickTop="1">
      <c r="A66" s="27" t="s">
        <v>179</v>
      </c>
      <c r="F66" s="140"/>
      <c r="G66" s="28"/>
      <c r="H66" s="28"/>
      <c r="J66" s="28"/>
      <c r="K66" s="33"/>
      <c r="L66" s="33"/>
      <c r="M66" s="33"/>
      <c r="N66" s="33"/>
    </row>
    <row r="67" spans="1:14" ht="20.25" customHeight="1">
      <c r="A67" s="27" t="s">
        <v>180</v>
      </c>
      <c r="C67" s="30"/>
      <c r="F67" s="140">
        <v>21</v>
      </c>
      <c r="G67" s="28"/>
      <c r="H67" s="33">
        <f>+ส่วนของผู้ถือหุ้นงบรวม!F22</f>
        <v>1041095</v>
      </c>
      <c r="J67" s="129">
        <v>1041064</v>
      </c>
      <c r="K67" s="33"/>
      <c r="L67" s="33">
        <f>+ส่วนของผู้ถือหุ้นงบเฉพาะ!E22</f>
        <v>1041095</v>
      </c>
      <c r="M67" s="33"/>
      <c r="N67" s="129">
        <v>1041064</v>
      </c>
    </row>
    <row r="68" spans="1:14" ht="20.25" customHeight="1">
      <c r="A68" s="27" t="s">
        <v>47</v>
      </c>
      <c r="F68" s="92"/>
      <c r="G68" s="28"/>
      <c r="H68" s="33">
        <f>+ส่วนของผู้ถือหุ้นงบรวม!H22</f>
        <v>208730</v>
      </c>
      <c r="J68" s="129">
        <v>208730</v>
      </c>
      <c r="K68" s="33"/>
      <c r="L68" s="33">
        <f>+ส่วนของผู้ถือหุ้นงบเฉพาะ!G22</f>
        <v>208730</v>
      </c>
      <c r="M68" s="33"/>
      <c r="N68" s="129">
        <v>208730</v>
      </c>
    </row>
    <row r="69" spans="1:14" ht="20.25" customHeight="1">
      <c r="A69" s="27" t="s">
        <v>66</v>
      </c>
      <c r="F69" s="92"/>
      <c r="G69" s="28"/>
      <c r="H69" s="35"/>
      <c r="J69" s="35"/>
      <c r="K69" s="35"/>
      <c r="L69" s="35"/>
      <c r="M69" s="35"/>
      <c r="N69" s="35"/>
    </row>
    <row r="70" spans="1:14" ht="20.25" customHeight="1">
      <c r="A70" s="112" t="s">
        <v>76</v>
      </c>
      <c r="C70" s="30"/>
      <c r="D70" s="112"/>
      <c r="F70" s="92"/>
      <c r="G70" s="28"/>
      <c r="H70" s="35">
        <f>+ส่วนของผู้ถือหุ้นงบรวม!L22</f>
        <v>7911</v>
      </c>
      <c r="J70" s="127">
        <v>7911</v>
      </c>
      <c r="K70" s="35"/>
      <c r="L70" s="35">
        <f>+ส่วนของผู้ถือหุ้นงบเฉพาะ!K22</f>
        <v>7911</v>
      </c>
      <c r="M70" s="35"/>
      <c r="N70" s="127">
        <v>7911</v>
      </c>
    </row>
    <row r="71" spans="1:14" ht="20.25" customHeight="1">
      <c r="A71" s="112" t="s">
        <v>70</v>
      </c>
      <c r="C71" s="30"/>
      <c r="D71" s="112"/>
      <c r="G71" s="28"/>
      <c r="H71" s="35">
        <f>+ส่วนของผู้ถือหุ้นงบรวม!N22</f>
        <v>21642</v>
      </c>
      <c r="J71" s="130">
        <v>20195</v>
      </c>
      <c r="K71" s="35"/>
      <c r="L71" s="35">
        <f>+ส่วนของผู้ถือหุ้นงบเฉพาะ!M22</f>
        <v>51665</v>
      </c>
      <c r="M71" s="35"/>
      <c r="N71" s="81">
        <v>36804</v>
      </c>
    </row>
    <row r="72" spans="1:14" ht="20.25" customHeight="1">
      <c r="A72" s="27" t="s">
        <v>61</v>
      </c>
      <c r="F72" s="92"/>
      <c r="G72" s="28"/>
      <c r="H72" s="35">
        <f>+ส่วนของผู้ถือหุ้นงบรวม!P22</f>
        <v>-10025</v>
      </c>
      <c r="J72" s="131">
        <v>-11401</v>
      </c>
      <c r="K72" s="35"/>
      <c r="L72" s="35">
        <f>+ส่วนของผู้ถือหุ้นงบเฉพาะ!O22</f>
        <v>-10025</v>
      </c>
      <c r="M72" s="35"/>
      <c r="N72" s="132">
        <v>-11401</v>
      </c>
    </row>
    <row r="73" spans="1:14" ht="20.25" customHeight="1">
      <c r="A73" s="98" t="s">
        <v>142</v>
      </c>
      <c r="D73" s="30"/>
      <c r="E73" s="98"/>
      <c r="F73" s="92"/>
      <c r="G73" s="28"/>
      <c r="H73" s="113">
        <f>SUM(H67:H72)</f>
        <v>1269353</v>
      </c>
      <c r="J73" s="127">
        <f>SUM(J67:J72)</f>
        <v>1266499</v>
      </c>
      <c r="K73" s="33"/>
      <c r="L73" s="113">
        <f>SUM(L67:L72)</f>
        <v>1299376</v>
      </c>
      <c r="M73" s="33"/>
      <c r="N73" s="113">
        <f>SUM(N67:N72)</f>
        <v>1283108</v>
      </c>
    </row>
    <row r="74" spans="6:14" ht="7.5" customHeight="1">
      <c r="F74" s="92"/>
      <c r="G74" s="28"/>
      <c r="H74" s="28"/>
      <c r="J74" s="34"/>
      <c r="K74" s="33"/>
      <c r="L74" s="33"/>
      <c r="M74" s="33"/>
      <c r="N74" s="33"/>
    </row>
    <row r="75" spans="1:14" ht="21" customHeight="1">
      <c r="A75" s="27" t="s">
        <v>73</v>
      </c>
      <c r="D75" s="98"/>
      <c r="E75" s="98"/>
      <c r="F75" s="92"/>
      <c r="G75" s="28"/>
      <c r="H75" s="87" t="str">
        <f>+ส่วนของผู้ถือหุ้นงบรวม!T22</f>
        <v>-</v>
      </c>
      <c r="I75" s="33"/>
      <c r="J75" s="131" t="s">
        <v>41</v>
      </c>
      <c r="K75" s="33"/>
      <c r="L75" s="87" t="s">
        <v>41</v>
      </c>
      <c r="M75" s="33"/>
      <c r="N75" s="87" t="s">
        <v>41</v>
      </c>
    </row>
    <row r="76" spans="6:14" ht="7.5" customHeight="1">
      <c r="F76" s="92"/>
      <c r="G76" s="28"/>
      <c r="H76" s="28"/>
      <c r="J76" s="28"/>
      <c r="K76" s="33"/>
      <c r="L76" s="28"/>
      <c r="M76" s="33"/>
      <c r="N76" s="28"/>
    </row>
    <row r="77" spans="1:14" ht="21" customHeight="1">
      <c r="A77" s="98" t="s">
        <v>39</v>
      </c>
      <c r="D77" s="30"/>
      <c r="E77" s="98"/>
      <c r="F77" s="92"/>
      <c r="G77" s="28"/>
      <c r="H77" s="43">
        <f>SUM(H73:H75)</f>
        <v>1269353</v>
      </c>
      <c r="J77" s="43">
        <f>SUM(J73:J75)</f>
        <v>1266499</v>
      </c>
      <c r="K77" s="33"/>
      <c r="L77" s="43">
        <f>SUM(L73:L75)</f>
        <v>1299376</v>
      </c>
      <c r="M77" s="33"/>
      <c r="N77" s="43">
        <f>SUM(N73:N75)</f>
        <v>1283108</v>
      </c>
    </row>
    <row r="78" spans="6:14" ht="21" customHeight="1">
      <c r="F78" s="92"/>
      <c r="G78" s="28"/>
      <c r="H78" s="42"/>
      <c r="J78" s="42"/>
      <c r="K78" s="33"/>
      <c r="L78" s="42"/>
      <c r="M78" s="33"/>
      <c r="N78" s="42"/>
    </row>
    <row r="79" spans="1:14" ht="21" customHeight="1" thickBot="1">
      <c r="A79" s="98" t="s">
        <v>21</v>
      </c>
      <c r="D79" s="98"/>
      <c r="E79" s="30"/>
      <c r="F79" s="92"/>
      <c r="G79" s="28"/>
      <c r="H79" s="37">
        <f>+H77+H60</f>
        <v>1655006</v>
      </c>
      <c r="J79" s="37">
        <f>+J77+J60</f>
        <v>1583209</v>
      </c>
      <c r="K79" s="33"/>
      <c r="L79" s="37">
        <f>+L77+L60</f>
        <v>1589828</v>
      </c>
      <c r="M79" s="33"/>
      <c r="N79" s="37">
        <f>+N77+N60</f>
        <v>1474602</v>
      </c>
    </row>
    <row r="80" spans="1:14" ht="21" customHeight="1" thickTop="1">
      <c r="A80" s="98"/>
      <c r="D80" s="98"/>
      <c r="E80" s="30"/>
      <c r="F80" s="92"/>
      <c r="G80" s="28"/>
      <c r="H80" s="33"/>
      <c r="J80" s="33"/>
      <c r="K80" s="33"/>
      <c r="L80" s="33"/>
      <c r="M80" s="33"/>
      <c r="N80" s="33"/>
    </row>
    <row r="81" spans="1:14" ht="21" customHeight="1">
      <c r="A81" s="98"/>
      <c r="D81" s="98"/>
      <c r="E81" s="30"/>
      <c r="F81" s="92"/>
      <c r="G81" s="28"/>
      <c r="H81" s="34">
        <f>H33-H79</f>
        <v>0</v>
      </c>
      <c r="J81" s="42">
        <f>J33-J79</f>
        <v>0</v>
      </c>
      <c r="K81" s="33"/>
      <c r="L81" s="42">
        <f>L33-L79</f>
        <v>0</v>
      </c>
      <c r="M81" s="33"/>
      <c r="N81" s="42">
        <f>N33-N79</f>
        <v>0</v>
      </c>
    </row>
    <row r="82" spans="1:14" ht="21" customHeight="1">
      <c r="A82" s="98"/>
      <c r="D82" s="98"/>
      <c r="E82" s="30"/>
      <c r="F82" s="92"/>
      <c r="G82" s="28"/>
      <c r="H82" s="35"/>
      <c r="J82" s="35"/>
      <c r="K82" s="33"/>
      <c r="L82" s="33"/>
      <c r="M82" s="33"/>
      <c r="N82" s="35"/>
    </row>
    <row r="83" spans="1:14" ht="21" customHeight="1">
      <c r="A83" s="98"/>
      <c r="D83" s="98"/>
      <c r="E83" s="30"/>
      <c r="F83" s="92"/>
      <c r="G83" s="28"/>
      <c r="H83" s="33"/>
      <c r="J83" s="33"/>
      <c r="K83" s="33"/>
      <c r="L83" s="33"/>
      <c r="M83" s="33"/>
      <c r="N83" s="33"/>
    </row>
    <row r="84" spans="1:14" ht="21" customHeight="1">
      <c r="A84" s="98"/>
      <c r="D84" s="98"/>
      <c r="E84" s="30"/>
      <c r="F84" s="92"/>
      <c r="G84" s="28"/>
      <c r="H84" s="33"/>
      <c r="J84" s="33"/>
      <c r="K84" s="33"/>
      <c r="L84" s="33"/>
      <c r="M84" s="33"/>
      <c r="N84" s="33"/>
    </row>
    <row r="85" spans="1:14" ht="21" customHeight="1">
      <c r="A85" s="98"/>
      <c r="D85" s="98"/>
      <c r="E85" s="30"/>
      <c r="F85" s="92"/>
      <c r="G85" s="28"/>
      <c r="H85" s="33"/>
      <c r="J85" s="33"/>
      <c r="K85" s="33"/>
      <c r="L85" s="33"/>
      <c r="M85" s="33"/>
      <c r="N85" s="33"/>
    </row>
    <row r="86" spans="1:14" ht="21" customHeight="1">
      <c r="A86" s="98"/>
      <c r="D86" s="98"/>
      <c r="E86" s="30"/>
      <c r="F86" s="92"/>
      <c r="G86" s="28"/>
      <c r="H86" s="33"/>
      <c r="J86" s="33"/>
      <c r="K86" s="33"/>
      <c r="L86" s="33"/>
      <c r="M86" s="33"/>
      <c r="N86" s="33"/>
    </row>
    <row r="87" spans="1:14" ht="21" customHeight="1">
      <c r="A87" s="98"/>
      <c r="D87" s="98"/>
      <c r="E87" s="30"/>
      <c r="F87" s="92"/>
      <c r="G87" s="28"/>
      <c r="H87" s="33"/>
      <c r="J87" s="33"/>
      <c r="K87" s="33"/>
      <c r="L87" s="33"/>
      <c r="M87" s="33"/>
      <c r="N87" s="33"/>
    </row>
    <row r="88" spans="1:14" ht="21" customHeight="1">
      <c r="A88" s="98"/>
      <c r="D88" s="98"/>
      <c r="E88" s="30"/>
      <c r="F88" s="92"/>
      <c r="G88" s="28"/>
      <c r="H88" s="33"/>
      <c r="J88" s="33"/>
      <c r="K88" s="33"/>
      <c r="L88" s="33"/>
      <c r="M88" s="33"/>
      <c r="N88" s="33"/>
    </row>
    <row r="89" spans="4:14" ht="22.5" customHeight="1">
      <c r="D89" s="98"/>
      <c r="E89" s="30"/>
      <c r="F89" s="92"/>
      <c r="G89" s="28"/>
      <c r="H89" s="33"/>
      <c r="J89" s="33"/>
      <c r="K89" s="33"/>
      <c r="L89" s="33"/>
      <c r="M89" s="33"/>
      <c r="N89" s="33"/>
    </row>
    <row r="90" spans="4:14" ht="22.5" customHeight="1">
      <c r="D90" s="98"/>
      <c r="E90" s="30"/>
      <c r="F90" s="92"/>
      <c r="G90" s="28"/>
      <c r="H90" s="33"/>
      <c r="J90" s="33"/>
      <c r="K90" s="33"/>
      <c r="L90" s="33"/>
      <c r="M90" s="33"/>
      <c r="N90" s="33"/>
    </row>
    <row r="91" spans="10:14" ht="21.75" customHeight="1">
      <c r="J91" s="33"/>
      <c r="K91" s="33"/>
      <c r="L91" s="33"/>
      <c r="M91" s="33"/>
      <c r="N91" s="33"/>
    </row>
    <row r="92" spans="1:14" ht="21.75" customHeight="1">
      <c r="A92" s="27"/>
      <c r="J92" s="33"/>
      <c r="K92" s="33"/>
      <c r="L92" s="33"/>
      <c r="M92" s="33"/>
      <c r="N92" s="33"/>
    </row>
    <row r="94" spans="1:14" ht="3" customHeight="1">
      <c r="A94" s="27"/>
      <c r="J94" s="33"/>
      <c r="K94" s="33"/>
      <c r="L94" s="33"/>
      <c r="M94" s="33"/>
      <c r="N94" s="33"/>
    </row>
  </sheetData>
  <sheetProtection/>
  <mergeCells count="7">
    <mergeCell ref="A3:M3"/>
    <mergeCell ref="H7:J7"/>
    <mergeCell ref="H41:J41"/>
    <mergeCell ref="H6:N6"/>
    <mergeCell ref="L7:N7"/>
    <mergeCell ref="H40:N40"/>
    <mergeCell ref="L41:N41"/>
  </mergeCells>
  <printOptions/>
  <pageMargins left="0.7086614173228347" right="0.11811023622047245" top="0.7874015748031497" bottom="0.5905511811023623" header="0.3937007874015748" footer="0.3937007874015748"/>
  <pageSetup firstPageNumber="3" useFirstPageNumber="1" fitToHeight="3" horizontalDpi="1200" verticalDpi="1200" orientation="portrait" paperSize="9" scale="74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120" zoomScaleNormal="110" zoomScaleSheetLayoutView="120" workbookViewId="0" topLeftCell="A25">
      <selection activeCell="A37" sqref="A37"/>
    </sheetView>
  </sheetViews>
  <sheetFormatPr defaultColWidth="9.140625" defaultRowHeight="24.75" customHeight="1"/>
  <cols>
    <col min="1" max="1" width="3.57421875" style="3" customWidth="1"/>
    <col min="2" max="2" width="4.00390625" style="3" customWidth="1"/>
    <col min="3" max="3" width="3.421875" style="3" customWidth="1"/>
    <col min="4" max="4" width="51.28125" style="3" customWidth="1"/>
    <col min="5" max="5" width="10.7109375" style="4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3" customWidth="1"/>
  </cols>
  <sheetData>
    <row r="1" spans="1:13" s="22" customFormat="1" ht="21" customHeight="1">
      <c r="A1" s="25" t="s">
        <v>0</v>
      </c>
      <c r="B1" s="25"/>
      <c r="C1" s="25"/>
      <c r="D1" s="25"/>
      <c r="E1" s="75"/>
      <c r="F1" s="25"/>
      <c r="G1" s="25"/>
      <c r="H1" s="25"/>
      <c r="K1" s="212" t="s">
        <v>88</v>
      </c>
      <c r="L1" s="212"/>
      <c r="M1" s="212"/>
    </row>
    <row r="2" spans="1:13" s="22" customFormat="1" ht="21" customHeight="1">
      <c r="A2" s="25" t="s">
        <v>56</v>
      </c>
      <c r="B2" s="25"/>
      <c r="C2" s="25"/>
      <c r="D2" s="25"/>
      <c r="E2" s="75"/>
      <c r="F2" s="25"/>
      <c r="G2" s="25"/>
      <c r="H2" s="25"/>
      <c r="K2" s="46"/>
      <c r="L2" s="46"/>
      <c r="M2" s="60" t="s">
        <v>89</v>
      </c>
    </row>
    <row r="3" spans="1:13" s="22" customFormat="1" ht="21" customHeight="1">
      <c r="A3" s="25" t="s">
        <v>166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6"/>
    </row>
    <row r="4" spans="1:13" s="22" customFormat="1" ht="7.5" customHeight="1">
      <c r="A4" s="47"/>
      <c r="B4" s="25"/>
      <c r="C4" s="25"/>
      <c r="D4" s="25"/>
      <c r="E4" s="75"/>
      <c r="F4" s="25"/>
      <c r="G4" s="25"/>
      <c r="H4" s="25"/>
      <c r="K4" s="46"/>
      <c r="L4" s="46"/>
      <c r="M4" s="46"/>
    </row>
    <row r="5" spans="5:13" ht="21" customHeight="1">
      <c r="E5" s="2"/>
      <c r="G5" s="214" t="s">
        <v>98</v>
      </c>
      <c r="H5" s="214"/>
      <c r="I5" s="214"/>
      <c r="J5" s="214"/>
      <c r="K5" s="214"/>
      <c r="L5" s="214"/>
      <c r="M5" s="214"/>
    </row>
    <row r="6" spans="5:13" ht="21" customHeight="1">
      <c r="E6" s="2"/>
      <c r="G6" s="213" t="s">
        <v>1</v>
      </c>
      <c r="H6" s="213"/>
      <c r="I6" s="213"/>
      <c r="J6" s="6"/>
      <c r="K6" s="211" t="s">
        <v>71</v>
      </c>
      <c r="L6" s="211"/>
      <c r="M6" s="211"/>
    </row>
    <row r="7" spans="5:13" ht="21" customHeight="1">
      <c r="E7" s="74" t="s">
        <v>2</v>
      </c>
      <c r="G7" s="119">
        <v>2559</v>
      </c>
      <c r="H7" s="5"/>
      <c r="I7" s="119">
        <v>2558</v>
      </c>
      <c r="J7" s="6"/>
      <c r="K7" s="111">
        <v>2559</v>
      </c>
      <c r="L7" s="2"/>
      <c r="M7" s="111">
        <v>2558</v>
      </c>
    </row>
    <row r="8" spans="1:16" ht="21" customHeight="1">
      <c r="A8" s="7" t="s">
        <v>3</v>
      </c>
      <c r="E8" s="49"/>
      <c r="G8" s="9"/>
      <c r="H8" s="9"/>
      <c r="I8" s="9"/>
      <c r="J8" s="9"/>
      <c r="K8" s="10"/>
      <c r="L8" s="10"/>
      <c r="M8" s="10"/>
      <c r="N8" s="9"/>
      <c r="O8" s="9"/>
      <c r="P8" s="48"/>
    </row>
    <row r="9" spans="1:16" s="198" customFormat="1" ht="21" customHeight="1">
      <c r="A9" s="4" t="s">
        <v>49</v>
      </c>
      <c r="B9" s="4"/>
      <c r="C9" s="4"/>
      <c r="D9" s="4"/>
      <c r="F9" s="4"/>
      <c r="G9" s="10">
        <v>72962</v>
      </c>
      <c r="H9" s="10"/>
      <c r="I9" s="10">
        <v>70249</v>
      </c>
      <c r="J9" s="10"/>
      <c r="K9" s="10">
        <v>72962</v>
      </c>
      <c r="L9" s="199"/>
      <c r="M9" s="10">
        <v>69598</v>
      </c>
      <c r="N9" s="199"/>
      <c r="O9" s="199"/>
      <c r="P9" s="200"/>
    </row>
    <row r="10" spans="1:16" s="198" customFormat="1" ht="21" customHeight="1">
      <c r="A10" s="4" t="s">
        <v>27</v>
      </c>
      <c r="B10" s="4"/>
      <c r="C10" s="4"/>
      <c r="D10" s="4"/>
      <c r="E10" s="201"/>
      <c r="F10" s="4"/>
      <c r="G10" s="10">
        <v>17037</v>
      </c>
      <c r="H10" s="10"/>
      <c r="I10" s="10">
        <v>18743</v>
      </c>
      <c r="J10" s="10"/>
      <c r="K10" s="10">
        <v>13382</v>
      </c>
      <c r="L10" s="199"/>
      <c r="M10" s="10">
        <v>18743</v>
      </c>
      <c r="N10" s="199"/>
      <c r="O10" s="202"/>
      <c r="P10" s="200"/>
    </row>
    <row r="11" spans="1:16" ht="21" customHeight="1">
      <c r="A11" s="3" t="s">
        <v>4</v>
      </c>
      <c r="D11" s="4"/>
      <c r="E11" s="49"/>
      <c r="F11" s="4"/>
      <c r="G11" s="10">
        <v>2758</v>
      </c>
      <c r="H11" s="10"/>
      <c r="I11" s="130">
        <v>875</v>
      </c>
      <c r="J11" s="10"/>
      <c r="K11" s="10">
        <v>3220</v>
      </c>
      <c r="L11" s="10"/>
      <c r="M11" s="130">
        <v>673</v>
      </c>
      <c r="N11" s="9"/>
      <c r="O11" s="9"/>
      <c r="P11" s="48"/>
    </row>
    <row r="12" spans="1:16" ht="21" customHeight="1">
      <c r="A12" s="7" t="s">
        <v>5</v>
      </c>
      <c r="D12" s="4"/>
      <c r="E12" s="2"/>
      <c r="F12" s="4"/>
      <c r="G12" s="16">
        <f>SUM(G9:G11)</f>
        <v>92757</v>
      </c>
      <c r="H12" s="10"/>
      <c r="I12" s="50">
        <f>SUM(I9:I11)</f>
        <v>89867</v>
      </c>
      <c r="J12" s="10"/>
      <c r="K12" s="16">
        <f>SUM(K9:K11)</f>
        <v>89564</v>
      </c>
      <c r="L12" s="10"/>
      <c r="M12" s="50">
        <f>SUM(M9:M11)</f>
        <v>89014</v>
      </c>
      <c r="N12" s="9"/>
      <c r="O12" s="9"/>
      <c r="P12" s="48"/>
    </row>
    <row r="13" spans="4:16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  <c r="O13" s="9"/>
      <c r="P13" s="48"/>
    </row>
    <row r="14" spans="1:16" ht="21" customHeight="1">
      <c r="A14" s="7" t="s">
        <v>24</v>
      </c>
      <c r="D14" s="4"/>
      <c r="E14" s="49"/>
      <c r="F14" s="4"/>
      <c r="G14" s="10"/>
      <c r="H14" s="10"/>
      <c r="I14" s="10"/>
      <c r="J14" s="10"/>
      <c r="K14" s="10"/>
      <c r="L14" s="10"/>
      <c r="M14" s="10"/>
      <c r="N14" s="9"/>
      <c r="O14" s="9"/>
      <c r="P14" s="48"/>
    </row>
    <row r="15" spans="1:16" s="4" customFormat="1" ht="21" customHeight="1">
      <c r="A15" s="4" t="s">
        <v>50</v>
      </c>
      <c r="G15" s="10">
        <v>47996</v>
      </c>
      <c r="H15" s="10"/>
      <c r="I15" s="130">
        <v>44453</v>
      </c>
      <c r="J15" s="10"/>
      <c r="K15" s="10">
        <v>47996</v>
      </c>
      <c r="L15" s="10"/>
      <c r="M15" s="130">
        <v>44453</v>
      </c>
      <c r="N15" s="10"/>
      <c r="O15" s="10"/>
      <c r="P15" s="72"/>
    </row>
    <row r="16" spans="1:16" s="4" customFormat="1" ht="21" customHeight="1">
      <c r="A16" s="4" t="s">
        <v>28</v>
      </c>
      <c r="E16" s="201"/>
      <c r="G16" s="10">
        <v>12006</v>
      </c>
      <c r="H16" s="10"/>
      <c r="I16" s="102">
        <v>11398</v>
      </c>
      <c r="J16" s="10"/>
      <c r="K16" s="10">
        <v>9581</v>
      </c>
      <c r="L16" s="10"/>
      <c r="M16" s="10">
        <v>12143</v>
      </c>
      <c r="N16" s="10"/>
      <c r="O16" s="10"/>
      <c r="P16" s="72"/>
    </row>
    <row r="17" spans="1:16" ht="21" customHeight="1">
      <c r="A17" s="3" t="s">
        <v>54</v>
      </c>
      <c r="D17" s="4"/>
      <c r="E17" s="49"/>
      <c r="F17" s="4"/>
      <c r="G17" s="10">
        <v>3302</v>
      </c>
      <c r="H17" s="10"/>
      <c r="I17" s="130">
        <v>11756</v>
      </c>
      <c r="J17" s="10"/>
      <c r="K17" s="10">
        <v>2766</v>
      </c>
      <c r="L17" s="10"/>
      <c r="M17" s="130">
        <v>10429</v>
      </c>
      <c r="N17" s="9"/>
      <c r="O17" s="9"/>
      <c r="P17" s="48"/>
    </row>
    <row r="18" spans="1:16" ht="21" customHeight="1">
      <c r="A18" s="3" t="s">
        <v>51</v>
      </c>
      <c r="D18" s="4"/>
      <c r="E18" s="49"/>
      <c r="F18" s="4"/>
      <c r="G18" s="10">
        <v>23964</v>
      </c>
      <c r="H18" s="10"/>
      <c r="I18" s="130">
        <v>21832</v>
      </c>
      <c r="J18" s="10"/>
      <c r="K18" s="10">
        <v>20072</v>
      </c>
      <c r="L18" s="10"/>
      <c r="M18" s="130">
        <v>20869</v>
      </c>
      <c r="N18" s="9"/>
      <c r="O18" s="9"/>
      <c r="P18" s="48"/>
    </row>
    <row r="19" spans="1:16" s="4" customFormat="1" ht="21" customHeight="1">
      <c r="A19" s="4" t="s">
        <v>52</v>
      </c>
      <c r="E19" s="49"/>
      <c r="G19" s="10">
        <v>3299</v>
      </c>
      <c r="H19" s="10"/>
      <c r="I19" s="130">
        <v>1531</v>
      </c>
      <c r="J19" s="10"/>
      <c r="K19" s="10">
        <v>1853</v>
      </c>
      <c r="L19" s="10"/>
      <c r="M19" s="130">
        <v>1478</v>
      </c>
      <c r="N19" s="10"/>
      <c r="O19" s="14"/>
      <c r="P19" s="72"/>
    </row>
    <row r="20" spans="1:16" ht="21" customHeight="1">
      <c r="A20" s="7" t="s">
        <v>25</v>
      </c>
      <c r="D20" s="4"/>
      <c r="E20" s="49"/>
      <c r="F20" s="4"/>
      <c r="G20" s="16">
        <f>SUM(G15:G19)</f>
        <v>90567</v>
      </c>
      <c r="H20" s="10"/>
      <c r="I20" s="16">
        <f>SUM(I15:I19)</f>
        <v>90970</v>
      </c>
      <c r="J20" s="10"/>
      <c r="K20" s="16">
        <f>SUM(K15:K19)</f>
        <v>82268</v>
      </c>
      <c r="L20" s="10"/>
      <c r="M20" s="16">
        <f>SUM(M15:M19)</f>
        <v>89372</v>
      </c>
      <c r="N20" s="9"/>
      <c r="O20" s="9"/>
      <c r="P20" s="48"/>
    </row>
    <row r="21" spans="4:16" ht="7.5" customHeight="1">
      <c r="D21" s="4"/>
      <c r="E21" s="49"/>
      <c r="F21" s="4"/>
      <c r="G21" s="21"/>
      <c r="H21" s="10"/>
      <c r="I21" s="10"/>
      <c r="J21" s="10"/>
      <c r="K21" s="21"/>
      <c r="L21" s="10"/>
      <c r="M21" s="10"/>
      <c r="N21" s="9"/>
      <c r="O21" s="9"/>
      <c r="P21" s="48"/>
    </row>
    <row r="22" spans="1:16" ht="21" customHeight="1">
      <c r="A22" s="7" t="s">
        <v>96</v>
      </c>
      <c r="D22" s="4"/>
      <c r="E22" s="49"/>
      <c r="F22" s="4"/>
      <c r="G22" s="13">
        <f>+G12-G20</f>
        <v>2190</v>
      </c>
      <c r="H22" s="10"/>
      <c r="I22" s="10">
        <f>+I12-I20</f>
        <v>-1103</v>
      </c>
      <c r="J22" s="10"/>
      <c r="K22" s="13">
        <f>+K12-K20</f>
        <v>7296</v>
      </c>
      <c r="L22" s="10"/>
      <c r="M22" s="10">
        <f>+M12-M20</f>
        <v>-358</v>
      </c>
      <c r="N22" s="9"/>
      <c r="O22" s="9"/>
      <c r="P22" s="48"/>
    </row>
    <row r="23" spans="4:16" ht="7.5" customHeight="1">
      <c r="D23" s="4"/>
      <c r="E23" s="49"/>
      <c r="F23" s="4"/>
      <c r="G23" s="10"/>
      <c r="H23" s="10"/>
      <c r="I23" s="10"/>
      <c r="J23" s="10"/>
      <c r="K23" s="10"/>
      <c r="L23" s="10"/>
      <c r="M23" s="10"/>
      <c r="N23" s="9"/>
      <c r="O23" s="9"/>
      <c r="P23" s="48"/>
    </row>
    <row r="24" spans="1:16" ht="21" customHeight="1">
      <c r="A24" s="3" t="s">
        <v>119</v>
      </c>
      <c r="D24" s="4"/>
      <c r="E24" s="49">
        <v>23</v>
      </c>
      <c r="F24" s="4"/>
      <c r="G24" s="67">
        <v>-2601</v>
      </c>
      <c r="H24" s="10"/>
      <c r="I24" s="63">
        <v>2055</v>
      </c>
      <c r="J24" s="10"/>
      <c r="K24" s="67">
        <v>-2602</v>
      </c>
      <c r="L24" s="10"/>
      <c r="M24" s="63">
        <v>1288</v>
      </c>
      <c r="N24" s="9"/>
      <c r="O24" s="15"/>
      <c r="P24" s="48"/>
    </row>
    <row r="25" spans="4:16" ht="7.5" customHeight="1">
      <c r="D25" s="4"/>
      <c r="E25" s="49"/>
      <c r="F25" s="4"/>
      <c r="G25" s="10"/>
      <c r="H25" s="10"/>
      <c r="I25" s="10"/>
      <c r="J25" s="10"/>
      <c r="K25" s="10"/>
      <c r="L25" s="10"/>
      <c r="M25" s="10"/>
      <c r="N25" s="9"/>
      <c r="O25" s="9"/>
      <c r="P25" s="48"/>
    </row>
    <row r="26" spans="1:16" ht="21" customHeight="1">
      <c r="A26" s="8" t="s">
        <v>95</v>
      </c>
      <c r="D26" s="4"/>
      <c r="E26" s="2"/>
      <c r="F26" s="4"/>
      <c r="G26" s="63">
        <f>SUM(G22:G24)</f>
        <v>-411</v>
      </c>
      <c r="H26" s="13"/>
      <c r="I26" s="63">
        <f>SUM(I22:I24)</f>
        <v>952</v>
      </c>
      <c r="J26" s="13"/>
      <c r="K26" s="63">
        <f>SUM(K22:K24)</f>
        <v>4694</v>
      </c>
      <c r="L26" s="13"/>
      <c r="M26" s="63">
        <f>SUM(M22:M24)</f>
        <v>930</v>
      </c>
      <c r="N26" s="12"/>
      <c r="O26" s="12"/>
      <c r="P26" s="48"/>
    </row>
    <row r="27" spans="1:16" ht="7.5" customHeight="1">
      <c r="A27" s="7"/>
      <c r="D27" s="4"/>
      <c r="E27" s="2"/>
      <c r="F27" s="4"/>
      <c r="G27" s="13"/>
      <c r="H27" s="13"/>
      <c r="I27" s="13"/>
      <c r="J27" s="13"/>
      <c r="K27" s="13"/>
      <c r="L27" s="13"/>
      <c r="M27" s="13"/>
      <c r="N27" s="12"/>
      <c r="O27" s="12"/>
      <c r="P27" s="48"/>
    </row>
    <row r="28" spans="1:16" s="4" customFormat="1" ht="21" customHeight="1">
      <c r="A28" s="44" t="s">
        <v>135</v>
      </c>
      <c r="B28" s="30"/>
      <c r="C28" s="30"/>
      <c r="E28" s="2"/>
      <c r="G28" s="13"/>
      <c r="H28" s="13"/>
      <c r="I28" s="13"/>
      <c r="J28" s="13"/>
      <c r="K28" s="13"/>
      <c r="L28" s="13"/>
      <c r="N28" s="13"/>
      <c r="O28" s="13"/>
      <c r="P28" s="72"/>
    </row>
    <row r="29" spans="1:18" s="4" customFormat="1" ht="21" customHeight="1">
      <c r="A29" s="44" t="s">
        <v>113</v>
      </c>
      <c r="B29" s="30"/>
      <c r="C29" s="30"/>
      <c r="E29" s="2"/>
      <c r="G29" s="13"/>
      <c r="H29" s="13"/>
      <c r="I29" s="130"/>
      <c r="J29" s="13"/>
      <c r="K29" s="13"/>
      <c r="L29" s="13"/>
      <c r="M29" s="130"/>
      <c r="N29" s="181"/>
      <c r="O29" s="181"/>
      <c r="P29" s="182"/>
      <c r="Q29" s="71"/>
      <c r="R29" s="71"/>
    </row>
    <row r="30" spans="1:18" s="4" customFormat="1" ht="21" customHeight="1">
      <c r="A30" s="30" t="s">
        <v>173</v>
      </c>
      <c r="C30" s="30"/>
      <c r="E30" s="2"/>
      <c r="G30" s="13"/>
      <c r="H30" s="13"/>
      <c r="J30" s="13"/>
      <c r="K30" s="13"/>
      <c r="L30" s="13"/>
      <c r="N30" s="181"/>
      <c r="O30" s="181"/>
      <c r="P30" s="182"/>
      <c r="Q30" s="71"/>
      <c r="R30" s="71"/>
    </row>
    <row r="31" spans="1:18" s="4" customFormat="1" ht="21" customHeight="1">
      <c r="A31" s="30"/>
      <c r="B31" s="133" t="s">
        <v>107</v>
      </c>
      <c r="C31" s="30"/>
      <c r="E31" s="2"/>
      <c r="G31" s="38" t="s">
        <v>41</v>
      </c>
      <c r="H31" s="13"/>
      <c r="I31" s="142">
        <v>3263</v>
      </c>
      <c r="J31" s="13"/>
      <c r="K31" s="38" t="s">
        <v>41</v>
      </c>
      <c r="L31" s="13"/>
      <c r="M31" s="142">
        <v>2706</v>
      </c>
      <c r="N31" s="181"/>
      <c r="O31" s="181"/>
      <c r="P31" s="182"/>
      <c r="Q31" s="71"/>
      <c r="R31" s="71"/>
    </row>
    <row r="32" spans="1:16" s="4" customFormat="1" ht="20.25" customHeight="1">
      <c r="A32" s="30" t="s">
        <v>181</v>
      </c>
      <c r="B32" s="133"/>
      <c r="C32" s="30"/>
      <c r="E32" s="2"/>
      <c r="G32" s="2"/>
      <c r="H32" s="14"/>
      <c r="J32" s="14"/>
      <c r="K32" s="2"/>
      <c r="N32" s="13"/>
      <c r="O32" s="13"/>
      <c r="P32" s="72"/>
    </row>
    <row r="33" spans="1:16" s="4" customFormat="1" ht="20.25" customHeight="1">
      <c r="A33" s="30"/>
      <c r="B33" s="133" t="s">
        <v>153</v>
      </c>
      <c r="C33" s="30"/>
      <c r="E33" s="2"/>
      <c r="G33" s="146" t="s">
        <v>41</v>
      </c>
      <c r="H33" s="14"/>
      <c r="I33" s="191">
        <v>-653</v>
      </c>
      <c r="J33" s="14"/>
      <c r="K33" s="146" t="s">
        <v>41</v>
      </c>
      <c r="M33" s="191">
        <v>-541</v>
      </c>
      <c r="N33" s="13"/>
      <c r="O33" s="13"/>
      <c r="P33" s="72"/>
    </row>
    <row r="34" spans="1:16" s="4" customFormat="1" ht="20.25" customHeight="1">
      <c r="A34" s="30"/>
      <c r="B34" s="133"/>
      <c r="C34" s="30"/>
      <c r="E34" s="2"/>
      <c r="G34" s="142" t="s">
        <v>41</v>
      </c>
      <c r="H34" s="14"/>
      <c r="I34" s="142">
        <f>SUM(I31:I33)</f>
        <v>2610</v>
      </c>
      <c r="J34" s="14"/>
      <c r="K34" s="142" t="s">
        <v>41</v>
      </c>
      <c r="M34" s="142">
        <f>SUM(M31:M33)</f>
        <v>2165</v>
      </c>
      <c r="N34" s="13"/>
      <c r="O34" s="13"/>
      <c r="P34" s="72"/>
    </row>
    <row r="35" spans="1:16" s="4" customFormat="1" ht="20.25" customHeight="1">
      <c r="A35" s="44" t="s">
        <v>114</v>
      </c>
      <c r="B35" s="133"/>
      <c r="C35" s="30"/>
      <c r="E35" s="2"/>
      <c r="H35" s="14"/>
      <c r="J35" s="14"/>
      <c r="N35" s="13"/>
      <c r="O35" s="13"/>
      <c r="P35" s="72"/>
    </row>
    <row r="36" spans="1:16" s="4" customFormat="1" ht="21" customHeight="1">
      <c r="A36" s="4" t="s">
        <v>189</v>
      </c>
      <c r="E36" s="2"/>
      <c r="H36" s="13"/>
      <c r="J36" s="13"/>
      <c r="N36" s="13"/>
      <c r="O36" s="13"/>
      <c r="P36" s="72"/>
    </row>
    <row r="37" spans="2:16" s="4" customFormat="1" ht="21" customHeight="1">
      <c r="B37" s="4" t="s">
        <v>154</v>
      </c>
      <c r="E37" s="2"/>
      <c r="G37" s="10">
        <v>-212</v>
      </c>
      <c r="H37" s="13"/>
      <c r="I37" s="131">
        <v>-1613</v>
      </c>
      <c r="J37" s="13"/>
      <c r="K37" s="10">
        <v>-212</v>
      </c>
      <c r="M37" s="131">
        <v>-1613</v>
      </c>
      <c r="N37" s="13"/>
      <c r="O37" s="13"/>
      <c r="P37" s="72"/>
    </row>
    <row r="38" spans="1:16" s="4" customFormat="1" ht="21" customHeight="1">
      <c r="A38" s="44" t="s">
        <v>136</v>
      </c>
      <c r="E38" s="2"/>
      <c r="G38" s="118">
        <f>SUM(G34:G37)</f>
        <v>-212</v>
      </c>
      <c r="H38" s="13"/>
      <c r="I38" s="118">
        <f>SUM(I34:I37)</f>
        <v>997</v>
      </c>
      <c r="J38" s="13"/>
      <c r="K38" s="118">
        <f>SUM(K34:K37)</f>
        <v>-212</v>
      </c>
      <c r="M38" s="118">
        <f>SUM(M34:M37)</f>
        <v>552</v>
      </c>
      <c r="N38" s="143"/>
      <c r="O38" s="143"/>
      <c r="P38" s="72"/>
    </row>
    <row r="39" spans="1:16" s="4" customFormat="1" ht="9" customHeight="1">
      <c r="A39" s="30"/>
      <c r="E39" s="2"/>
      <c r="G39" s="13"/>
      <c r="H39" s="13"/>
      <c r="I39" s="13"/>
      <c r="J39" s="13"/>
      <c r="K39" s="13"/>
      <c r="L39" s="13"/>
      <c r="M39" s="13"/>
      <c r="N39" s="13"/>
      <c r="O39" s="13"/>
      <c r="P39" s="72"/>
    </row>
    <row r="40" spans="1:16" s="4" customFormat="1" ht="21.75" thickBot="1">
      <c r="A40" s="8" t="s">
        <v>141</v>
      </c>
      <c r="E40" s="2"/>
      <c r="G40" s="144">
        <f>+G38+G26</f>
        <v>-623</v>
      </c>
      <c r="H40" s="13"/>
      <c r="I40" s="144">
        <f>+I38+I26</f>
        <v>1949</v>
      </c>
      <c r="J40" s="13"/>
      <c r="K40" s="144">
        <f>+K38+K26</f>
        <v>4482</v>
      </c>
      <c r="L40" s="13"/>
      <c r="M40" s="144">
        <f>+M38+M26</f>
        <v>1482</v>
      </c>
      <c r="N40" s="13"/>
      <c r="O40" s="13"/>
      <c r="P40" s="72"/>
    </row>
    <row r="41" spans="1:16" ht="7.5" customHeight="1" thickTop="1">
      <c r="A41" s="8"/>
      <c r="D41" s="4"/>
      <c r="E41" s="2"/>
      <c r="F41" s="4"/>
      <c r="G41" s="13"/>
      <c r="H41" s="13"/>
      <c r="I41" s="13"/>
      <c r="J41" s="13"/>
      <c r="K41" s="13"/>
      <c r="L41" s="13"/>
      <c r="M41" s="13"/>
      <c r="N41" s="12"/>
      <c r="O41" s="12"/>
      <c r="P41" s="48"/>
    </row>
    <row r="42" spans="1:16" ht="21" customHeight="1">
      <c r="A42" s="8" t="s">
        <v>97</v>
      </c>
      <c r="B42" s="4"/>
      <c r="C42" s="4"/>
      <c r="D42" s="4"/>
      <c r="E42" s="2"/>
      <c r="F42" s="4"/>
      <c r="G42" s="13"/>
      <c r="H42" s="13"/>
      <c r="I42" s="13"/>
      <c r="J42" s="13"/>
      <c r="K42" s="13"/>
      <c r="L42" s="13"/>
      <c r="M42" s="13"/>
      <c r="N42" s="12"/>
      <c r="O42" s="12"/>
      <c r="P42" s="48"/>
    </row>
    <row r="43" spans="1:16" ht="21" customHeight="1">
      <c r="A43" s="8"/>
      <c r="B43" s="4" t="s">
        <v>121</v>
      </c>
      <c r="C43" s="4"/>
      <c r="D43" s="4"/>
      <c r="E43" s="2"/>
      <c r="F43" s="4"/>
      <c r="G43" s="13">
        <f>+G26</f>
        <v>-411</v>
      </c>
      <c r="H43" s="13"/>
      <c r="I43" s="13">
        <f>+I26</f>
        <v>952</v>
      </c>
      <c r="J43" s="13"/>
      <c r="K43" s="13">
        <f>+K26</f>
        <v>4694</v>
      </c>
      <c r="L43" s="13"/>
      <c r="M43" s="13">
        <f>+M26</f>
        <v>930</v>
      </c>
      <c r="N43" s="12"/>
      <c r="O43" s="12"/>
      <c r="P43" s="48"/>
    </row>
    <row r="44" spans="1:16" ht="21" customHeight="1">
      <c r="A44" s="8"/>
      <c r="B44" s="4" t="s">
        <v>57</v>
      </c>
      <c r="C44" s="4"/>
      <c r="D44" s="4"/>
      <c r="E44" s="2"/>
      <c r="F44" s="4"/>
      <c r="G44" s="104" t="s">
        <v>41</v>
      </c>
      <c r="H44" s="104"/>
      <c r="I44" s="104" t="s">
        <v>41</v>
      </c>
      <c r="J44" s="104"/>
      <c r="K44" s="104" t="s">
        <v>41</v>
      </c>
      <c r="L44" s="104"/>
      <c r="M44" s="104" t="s">
        <v>41</v>
      </c>
      <c r="N44" s="12"/>
      <c r="O44" s="12"/>
      <c r="P44" s="48"/>
    </row>
    <row r="45" spans="1:16" ht="21" customHeight="1" thickBot="1">
      <c r="A45" s="8"/>
      <c r="B45" s="4"/>
      <c r="C45" s="4"/>
      <c r="D45" s="4"/>
      <c r="E45" s="2"/>
      <c r="F45" s="4"/>
      <c r="G45" s="51">
        <f>SUM(G43:G44)</f>
        <v>-411</v>
      </c>
      <c r="H45" s="13"/>
      <c r="I45" s="51">
        <f>SUM(I43:I44)</f>
        <v>952</v>
      </c>
      <c r="J45" s="13"/>
      <c r="K45" s="51">
        <f>SUM(K43:K44)</f>
        <v>4694</v>
      </c>
      <c r="L45" s="13"/>
      <c r="M45" s="51">
        <f>SUM(M43:M44)</f>
        <v>930</v>
      </c>
      <c r="N45" s="12"/>
      <c r="O45" s="12"/>
      <c r="P45" s="48"/>
    </row>
    <row r="46" spans="4:16" ht="7.5" customHeight="1" thickTop="1">
      <c r="D46" s="4"/>
      <c r="E46" s="2"/>
      <c r="F46" s="4"/>
      <c r="G46" s="52"/>
      <c r="H46" s="52"/>
      <c r="I46" s="52"/>
      <c r="J46" s="52"/>
      <c r="K46" s="52"/>
      <c r="L46" s="52"/>
      <c r="M46" s="52"/>
      <c r="N46" s="53"/>
      <c r="O46" s="53"/>
      <c r="P46" s="48"/>
    </row>
    <row r="47" spans="1:16" ht="21" customHeight="1">
      <c r="A47" s="8" t="s">
        <v>120</v>
      </c>
      <c r="B47" s="4"/>
      <c r="D47" s="4"/>
      <c r="E47" s="2"/>
      <c r="F47" s="4"/>
      <c r="G47" s="52"/>
      <c r="H47" s="52"/>
      <c r="I47" s="52"/>
      <c r="J47" s="52"/>
      <c r="K47" s="52"/>
      <c r="L47" s="52"/>
      <c r="M47" s="52"/>
      <c r="N47" s="53"/>
      <c r="O47" s="53"/>
      <c r="P47" s="48"/>
    </row>
    <row r="48" spans="2:16" ht="21" customHeight="1">
      <c r="B48" s="4" t="s">
        <v>121</v>
      </c>
      <c r="D48" s="4"/>
      <c r="E48" s="2"/>
      <c r="F48" s="4"/>
      <c r="G48" s="13">
        <f>+G40</f>
        <v>-623</v>
      </c>
      <c r="H48" s="52"/>
      <c r="I48" s="10">
        <f>+I40</f>
        <v>1949</v>
      </c>
      <c r="J48" s="52"/>
      <c r="K48" s="13">
        <f>+K40</f>
        <v>4482</v>
      </c>
      <c r="L48" s="52"/>
      <c r="M48" s="10">
        <f>+M40</f>
        <v>1482</v>
      </c>
      <c r="N48" s="53"/>
      <c r="O48" s="9"/>
      <c r="P48" s="48"/>
    </row>
    <row r="49" spans="2:16" ht="21" customHeight="1">
      <c r="B49" s="4" t="s">
        <v>57</v>
      </c>
      <c r="D49" s="4"/>
      <c r="E49" s="2"/>
      <c r="F49" s="4"/>
      <c r="G49" s="104" t="s">
        <v>41</v>
      </c>
      <c r="H49" s="104"/>
      <c r="I49" s="104" t="s">
        <v>41</v>
      </c>
      <c r="J49" s="104"/>
      <c r="K49" s="104" t="s">
        <v>41</v>
      </c>
      <c r="L49" s="104"/>
      <c r="M49" s="104" t="s">
        <v>41</v>
      </c>
      <c r="N49" s="20"/>
      <c r="O49" s="20"/>
      <c r="P49" s="48"/>
    </row>
    <row r="50" spans="4:18" ht="21" customHeight="1" thickBot="1">
      <c r="D50" s="4"/>
      <c r="E50" s="2"/>
      <c r="F50" s="4"/>
      <c r="G50" s="51">
        <f>SUM(G48:G49)</f>
        <v>-623</v>
      </c>
      <c r="H50" s="52"/>
      <c r="I50" s="54">
        <f>SUM(I48:I49)</f>
        <v>1949</v>
      </c>
      <c r="J50" s="52"/>
      <c r="K50" s="51">
        <f>SUM(K48:K49)</f>
        <v>4482</v>
      </c>
      <c r="L50" s="52"/>
      <c r="M50" s="54">
        <f>SUM(M48:M49)</f>
        <v>1482</v>
      </c>
      <c r="N50" s="53"/>
      <c r="O50" s="9"/>
      <c r="P50" s="55"/>
      <c r="Q50" s="55"/>
      <c r="R50" s="55"/>
    </row>
    <row r="51" spans="4:18" ht="7.5" customHeight="1" thickTop="1">
      <c r="D51" s="4"/>
      <c r="E51" s="2"/>
      <c r="F51" s="4"/>
      <c r="G51" s="52"/>
      <c r="H51" s="52"/>
      <c r="I51" s="52"/>
      <c r="J51" s="52"/>
      <c r="K51" s="52"/>
      <c r="L51" s="52"/>
      <c r="M51" s="52"/>
      <c r="N51" s="53"/>
      <c r="O51" s="53"/>
      <c r="P51" s="55"/>
      <c r="Q51" s="55"/>
      <c r="R51" s="55"/>
    </row>
    <row r="52" spans="1:18" s="4" customFormat="1" ht="21" customHeight="1" thickBot="1">
      <c r="A52" s="56" t="s">
        <v>137</v>
      </c>
      <c r="E52" s="49">
        <v>24</v>
      </c>
      <c r="G52" s="171">
        <f>+G43/1041073</f>
        <v>-0.0003947849958648433</v>
      </c>
      <c r="H52" s="52"/>
      <c r="I52" s="171">
        <v>0.001</v>
      </c>
      <c r="J52" s="52"/>
      <c r="K52" s="171">
        <f>+K43/1041073</f>
        <v>0.0045088096608018845</v>
      </c>
      <c r="L52" s="52"/>
      <c r="M52" s="171">
        <v>0.001</v>
      </c>
      <c r="N52" s="52"/>
      <c r="O52" s="52"/>
      <c r="P52" s="207"/>
      <c r="Q52" s="207"/>
      <c r="R52" s="207"/>
    </row>
    <row r="53" spans="5:18" s="4" customFormat="1" ht="7.5" customHeight="1" thickTop="1">
      <c r="E53" s="2"/>
      <c r="G53" s="52"/>
      <c r="H53" s="52"/>
      <c r="I53" s="52"/>
      <c r="J53" s="52"/>
      <c r="K53" s="52"/>
      <c r="L53" s="52"/>
      <c r="M53" s="52"/>
      <c r="N53" s="52"/>
      <c r="O53" s="52"/>
      <c r="P53" s="207"/>
      <c r="Q53" s="207"/>
      <c r="R53" s="207"/>
    </row>
    <row r="54" spans="1:18" s="4" customFormat="1" ht="21" customHeight="1" thickBot="1">
      <c r="A54" s="56" t="s">
        <v>138</v>
      </c>
      <c r="E54" s="49">
        <v>24</v>
      </c>
      <c r="G54" s="171">
        <f>G43/1120591</f>
        <v>-0.0003667707486495965</v>
      </c>
      <c r="H54" s="195"/>
      <c r="I54" s="204">
        <f>I43/1041064</f>
        <v>0.0009144490636502655</v>
      </c>
      <c r="J54" s="195"/>
      <c r="K54" s="171">
        <f>K43/1120591</f>
        <v>0.004188861056353299</v>
      </c>
      <c r="L54" s="195"/>
      <c r="M54" s="171">
        <f>M43/1041064</f>
        <v>0.00089331683738944</v>
      </c>
      <c r="N54" s="207"/>
      <c r="O54" s="207"/>
      <c r="P54" s="207"/>
      <c r="Q54" s="207"/>
      <c r="R54" s="207"/>
    </row>
    <row r="55" ht="14.2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4330708661417323" bottom="0.5905511811023623" header="0.3937007874015748" footer="0.3937007874015748"/>
  <pageSetup firstPageNumber="5" useFirstPageNumber="1" horizontalDpi="600" verticalDpi="600" orientation="portrait" paperSize="9" scale="75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120" zoomScaleNormal="90" zoomScaleSheetLayoutView="120" zoomScalePageLayoutView="0" workbookViewId="0" topLeftCell="A13">
      <selection activeCell="D16" sqref="D16"/>
    </sheetView>
  </sheetViews>
  <sheetFormatPr defaultColWidth="9.140625" defaultRowHeight="21.75"/>
  <cols>
    <col min="1" max="1" width="3.57421875" style="3" customWidth="1"/>
    <col min="2" max="2" width="4.00390625" style="3" customWidth="1"/>
    <col min="3" max="3" width="3.421875" style="3" customWidth="1"/>
    <col min="4" max="4" width="51.421875" style="3" customWidth="1"/>
    <col min="5" max="5" width="10.7109375" style="4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3" customWidth="1"/>
  </cols>
  <sheetData>
    <row r="1" spans="1:13" s="22" customFormat="1" ht="21" customHeight="1">
      <c r="A1" s="25" t="s">
        <v>0</v>
      </c>
      <c r="B1" s="25"/>
      <c r="C1" s="25"/>
      <c r="D1" s="25"/>
      <c r="E1" s="75"/>
      <c r="F1" s="25"/>
      <c r="G1" s="25"/>
      <c r="H1" s="25"/>
      <c r="K1" s="212" t="s">
        <v>88</v>
      </c>
      <c r="L1" s="212"/>
      <c r="M1" s="212"/>
    </row>
    <row r="2" spans="1:13" s="22" customFormat="1" ht="21" customHeight="1">
      <c r="A2" s="25" t="s">
        <v>56</v>
      </c>
      <c r="B2" s="25"/>
      <c r="C2" s="25"/>
      <c r="D2" s="25"/>
      <c r="E2" s="75"/>
      <c r="F2" s="25"/>
      <c r="G2" s="25"/>
      <c r="H2" s="25"/>
      <c r="K2" s="46"/>
      <c r="L2" s="46"/>
      <c r="M2" s="60" t="s">
        <v>89</v>
      </c>
    </row>
    <row r="3" spans="1:13" s="22" customFormat="1" ht="21" customHeight="1">
      <c r="A3" s="25" t="s">
        <v>169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6"/>
    </row>
    <row r="4" spans="1:13" s="22" customFormat="1" ht="7.5" customHeight="1">
      <c r="A4" s="47"/>
      <c r="B4" s="25"/>
      <c r="C4" s="25"/>
      <c r="D4" s="25"/>
      <c r="E4" s="75"/>
      <c r="F4" s="25"/>
      <c r="G4" s="25"/>
      <c r="H4" s="25"/>
      <c r="K4" s="46"/>
      <c r="L4" s="46"/>
      <c r="M4" s="46"/>
    </row>
    <row r="5" spans="5:13" ht="21" customHeight="1">
      <c r="E5" s="2"/>
      <c r="G5" s="214" t="s">
        <v>98</v>
      </c>
      <c r="H5" s="214"/>
      <c r="I5" s="214"/>
      <c r="J5" s="214"/>
      <c r="K5" s="214"/>
      <c r="L5" s="214"/>
      <c r="M5" s="214"/>
    </row>
    <row r="6" spans="5:13" ht="21" customHeight="1">
      <c r="E6" s="2"/>
      <c r="G6" s="213" t="s">
        <v>1</v>
      </c>
      <c r="H6" s="213"/>
      <c r="I6" s="213"/>
      <c r="J6" s="6"/>
      <c r="K6" s="211" t="s">
        <v>71</v>
      </c>
      <c r="L6" s="211"/>
      <c r="M6" s="211"/>
    </row>
    <row r="7" spans="5:13" ht="21" customHeight="1">
      <c r="E7" s="74" t="s">
        <v>2</v>
      </c>
      <c r="G7" s="119">
        <v>2559</v>
      </c>
      <c r="H7" s="5"/>
      <c r="I7" s="119">
        <v>2558</v>
      </c>
      <c r="J7" s="6"/>
      <c r="K7" s="111">
        <v>2559</v>
      </c>
      <c r="L7" s="2"/>
      <c r="M7" s="111">
        <v>2558</v>
      </c>
    </row>
    <row r="8" spans="1:14" ht="21" customHeight="1">
      <c r="A8" s="7" t="s">
        <v>3</v>
      </c>
      <c r="E8" s="49"/>
      <c r="G8" s="9"/>
      <c r="H8" s="9"/>
      <c r="I8" s="9"/>
      <c r="J8" s="9"/>
      <c r="K8" s="10"/>
      <c r="L8" s="10"/>
      <c r="M8" s="10"/>
      <c r="N8" s="9"/>
    </row>
    <row r="9" spans="1:14" s="198" customFormat="1" ht="21" customHeight="1">
      <c r="A9" s="4" t="s">
        <v>49</v>
      </c>
      <c r="B9" s="4"/>
      <c r="C9" s="4"/>
      <c r="D9" s="4"/>
      <c r="F9" s="4"/>
      <c r="G9" s="10">
        <v>213890</v>
      </c>
      <c r="H9" s="10"/>
      <c r="I9" s="10">
        <v>192496</v>
      </c>
      <c r="J9" s="10"/>
      <c r="K9" s="10">
        <v>213890</v>
      </c>
      <c r="L9" s="199"/>
      <c r="M9" s="10">
        <v>191376</v>
      </c>
      <c r="N9" s="199"/>
    </row>
    <row r="10" spans="1:14" s="198" customFormat="1" ht="21" customHeight="1">
      <c r="A10" s="4" t="s">
        <v>27</v>
      </c>
      <c r="B10" s="4"/>
      <c r="C10" s="4"/>
      <c r="D10" s="4"/>
      <c r="E10" s="201"/>
      <c r="F10" s="4"/>
      <c r="G10" s="10">
        <v>85230</v>
      </c>
      <c r="H10" s="10"/>
      <c r="I10" s="10">
        <v>48273</v>
      </c>
      <c r="J10" s="10"/>
      <c r="K10" s="14">
        <v>68950</v>
      </c>
      <c r="L10" s="199"/>
      <c r="M10" s="10">
        <v>37563</v>
      </c>
      <c r="N10" s="199"/>
    </row>
    <row r="11" spans="1:14" ht="21" customHeight="1">
      <c r="A11" s="3" t="s">
        <v>4</v>
      </c>
      <c r="D11" s="4"/>
      <c r="E11" s="49"/>
      <c r="F11" s="4"/>
      <c r="G11" s="9">
        <v>8334</v>
      </c>
      <c r="H11" s="10"/>
      <c r="I11" s="130">
        <v>3566</v>
      </c>
      <c r="J11" s="10"/>
      <c r="K11" s="10">
        <v>9072</v>
      </c>
      <c r="L11" s="10"/>
      <c r="M11" s="130">
        <v>3015</v>
      </c>
      <c r="N11" s="9"/>
    </row>
    <row r="12" spans="1:14" ht="21" customHeight="1">
      <c r="A12" s="7" t="s">
        <v>5</v>
      </c>
      <c r="D12" s="4"/>
      <c r="E12" s="2"/>
      <c r="F12" s="4"/>
      <c r="G12" s="16">
        <f>SUM(G9:G11)</f>
        <v>307454</v>
      </c>
      <c r="H12" s="10"/>
      <c r="I12" s="50">
        <f>SUM(I9:I11)</f>
        <v>244335</v>
      </c>
      <c r="J12" s="10"/>
      <c r="K12" s="16">
        <f>SUM(K9:K11)</f>
        <v>291912</v>
      </c>
      <c r="L12" s="10"/>
      <c r="M12" s="50">
        <f>SUM(M9:M11)</f>
        <v>231954</v>
      </c>
      <c r="N12" s="9"/>
    </row>
    <row r="13" spans="4:14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</row>
    <row r="14" spans="1:14" ht="21" customHeight="1">
      <c r="A14" s="7" t="s">
        <v>24</v>
      </c>
      <c r="D14" s="4"/>
      <c r="E14" s="49"/>
      <c r="F14" s="4"/>
      <c r="G14" s="10"/>
      <c r="H14" s="10"/>
      <c r="I14" s="10"/>
      <c r="J14" s="10"/>
      <c r="K14" s="10"/>
      <c r="L14" s="10"/>
      <c r="M14" s="10"/>
      <c r="N14" s="9"/>
    </row>
    <row r="15" spans="1:14" s="4" customFormat="1" ht="21" customHeight="1">
      <c r="A15" s="4" t="s">
        <v>50</v>
      </c>
      <c r="G15" s="10">
        <v>142181</v>
      </c>
      <c r="H15" s="10"/>
      <c r="I15" s="10">
        <v>129033</v>
      </c>
      <c r="J15" s="10"/>
      <c r="K15" s="10">
        <v>142181</v>
      </c>
      <c r="L15" s="10"/>
      <c r="M15" s="130">
        <v>129034</v>
      </c>
      <c r="N15" s="10"/>
    </row>
    <row r="16" spans="1:14" s="4" customFormat="1" ht="21" customHeight="1">
      <c r="A16" s="4" t="s">
        <v>28</v>
      </c>
      <c r="E16" s="201"/>
      <c r="G16" s="40">
        <v>55019</v>
      </c>
      <c r="H16" s="10"/>
      <c r="I16" s="102">
        <v>36322</v>
      </c>
      <c r="J16" s="10"/>
      <c r="K16" s="10">
        <v>44362</v>
      </c>
      <c r="L16" s="10"/>
      <c r="M16" s="10">
        <v>26928</v>
      </c>
      <c r="N16" s="10"/>
    </row>
    <row r="17" spans="1:14" ht="21" customHeight="1">
      <c r="A17" s="3" t="s">
        <v>54</v>
      </c>
      <c r="D17" s="4"/>
      <c r="E17" s="49"/>
      <c r="F17" s="4"/>
      <c r="G17" s="40">
        <v>9690</v>
      </c>
      <c r="H17" s="10"/>
      <c r="I17" s="130">
        <v>16492</v>
      </c>
      <c r="J17" s="10"/>
      <c r="K17" s="10">
        <v>7631</v>
      </c>
      <c r="L17" s="10"/>
      <c r="M17" s="130">
        <v>14910</v>
      </c>
      <c r="N17" s="9"/>
    </row>
    <row r="18" spans="1:14" ht="21" customHeight="1">
      <c r="A18" s="3" t="s">
        <v>51</v>
      </c>
      <c r="D18" s="4"/>
      <c r="E18" s="49"/>
      <c r="F18" s="4"/>
      <c r="G18" s="40">
        <v>85256</v>
      </c>
      <c r="H18" s="10"/>
      <c r="I18" s="130">
        <v>72292</v>
      </c>
      <c r="J18" s="10"/>
      <c r="K18" s="41">
        <v>74035</v>
      </c>
      <c r="L18" s="10"/>
      <c r="M18" s="130">
        <v>67709</v>
      </c>
      <c r="N18" s="9"/>
    </row>
    <row r="19" spans="1:14" s="4" customFormat="1" ht="21" customHeight="1">
      <c r="A19" s="4" t="s">
        <v>52</v>
      </c>
      <c r="E19" s="49"/>
      <c r="G19" s="19">
        <v>9947</v>
      </c>
      <c r="H19" s="10"/>
      <c r="I19" s="130">
        <v>7104</v>
      </c>
      <c r="J19" s="10"/>
      <c r="K19" s="63">
        <v>4952</v>
      </c>
      <c r="L19" s="10"/>
      <c r="M19" s="130">
        <v>6024</v>
      </c>
      <c r="N19" s="10"/>
    </row>
    <row r="20" spans="1:14" ht="21" customHeight="1">
      <c r="A20" s="7" t="s">
        <v>25</v>
      </c>
      <c r="D20" s="4"/>
      <c r="E20" s="49"/>
      <c r="F20" s="4"/>
      <c r="G20" s="16">
        <f>SUM(G15:G19)</f>
        <v>302093</v>
      </c>
      <c r="H20" s="10"/>
      <c r="I20" s="16">
        <f>SUM(I15:I19)</f>
        <v>261243</v>
      </c>
      <c r="J20" s="10"/>
      <c r="K20" s="16">
        <f>SUM(K15:K19)</f>
        <v>273161</v>
      </c>
      <c r="L20" s="10"/>
      <c r="M20" s="16">
        <f>SUM(M15:M19)</f>
        <v>244605</v>
      </c>
      <c r="N20" s="9"/>
    </row>
    <row r="21" spans="4:14" ht="7.5" customHeight="1">
      <c r="D21" s="4"/>
      <c r="E21" s="49"/>
      <c r="F21" s="4"/>
      <c r="G21" s="21"/>
      <c r="H21" s="10"/>
      <c r="I21" s="10"/>
      <c r="J21" s="10"/>
      <c r="K21" s="21"/>
      <c r="L21" s="10"/>
      <c r="M21" s="10"/>
      <c r="N21" s="9"/>
    </row>
    <row r="22" spans="1:14" ht="21" customHeight="1">
      <c r="A22" s="7" t="s">
        <v>96</v>
      </c>
      <c r="D22" s="4"/>
      <c r="E22" s="49"/>
      <c r="F22" s="4"/>
      <c r="G22" s="13">
        <f>+G12-G20</f>
        <v>5361</v>
      </c>
      <c r="H22" s="10"/>
      <c r="I22" s="10">
        <f>+I12-I20</f>
        <v>-16908</v>
      </c>
      <c r="J22" s="10"/>
      <c r="K22" s="10">
        <f>+K12-K20</f>
        <v>18751</v>
      </c>
      <c r="L22" s="10"/>
      <c r="M22" s="10">
        <f>+M12-M20</f>
        <v>-12651</v>
      </c>
      <c r="N22" s="9"/>
    </row>
    <row r="23" spans="4:14" ht="7.5" customHeight="1">
      <c r="D23" s="4"/>
      <c r="E23" s="49"/>
      <c r="F23" s="4"/>
      <c r="G23" s="10"/>
      <c r="H23" s="10"/>
      <c r="I23" s="10"/>
      <c r="J23" s="10"/>
      <c r="K23" s="10"/>
      <c r="L23" s="10"/>
      <c r="M23" s="10"/>
      <c r="N23" s="9"/>
    </row>
    <row r="24" spans="1:14" ht="21" customHeight="1">
      <c r="A24" s="3" t="s">
        <v>119</v>
      </c>
      <c r="D24" s="4"/>
      <c r="E24" s="49">
        <v>23</v>
      </c>
      <c r="F24" s="4"/>
      <c r="G24" s="67">
        <v>-5127</v>
      </c>
      <c r="H24" s="10"/>
      <c r="I24" s="63">
        <v>5034</v>
      </c>
      <c r="J24" s="10"/>
      <c r="K24" s="63">
        <v>-5072</v>
      </c>
      <c r="L24" s="10"/>
      <c r="M24" s="63">
        <v>4260</v>
      </c>
      <c r="N24" s="9"/>
    </row>
    <row r="25" spans="4:14" ht="7.5" customHeight="1">
      <c r="D25" s="4"/>
      <c r="E25" s="49"/>
      <c r="F25" s="4"/>
      <c r="G25" s="10"/>
      <c r="H25" s="10"/>
      <c r="I25" s="10"/>
      <c r="J25" s="10"/>
      <c r="K25" s="10"/>
      <c r="L25" s="10"/>
      <c r="M25" s="10"/>
      <c r="N25" s="9"/>
    </row>
    <row r="26" spans="1:14" ht="21" customHeight="1">
      <c r="A26" s="8" t="s">
        <v>95</v>
      </c>
      <c r="D26" s="4"/>
      <c r="E26" s="2"/>
      <c r="F26" s="4"/>
      <c r="G26" s="63">
        <f>SUM(G22:G24)</f>
        <v>234</v>
      </c>
      <c r="H26" s="13"/>
      <c r="I26" s="63">
        <f>SUM(I22:I24)</f>
        <v>-11874</v>
      </c>
      <c r="J26" s="13"/>
      <c r="K26" s="63">
        <f>SUM(K22:K24)</f>
        <v>13679</v>
      </c>
      <c r="L26" s="13"/>
      <c r="M26" s="63">
        <f>SUM(M22:M24)</f>
        <v>-8391</v>
      </c>
      <c r="N26" s="12"/>
    </row>
    <row r="27" spans="1:14" ht="7.5" customHeight="1">
      <c r="A27" s="7"/>
      <c r="D27" s="4"/>
      <c r="E27" s="2"/>
      <c r="F27" s="4"/>
      <c r="G27" s="13"/>
      <c r="H27" s="13"/>
      <c r="I27" s="13"/>
      <c r="J27" s="13"/>
      <c r="K27" s="13"/>
      <c r="L27" s="13"/>
      <c r="M27" s="13"/>
      <c r="N27" s="12"/>
    </row>
    <row r="28" spans="1:14" s="4" customFormat="1" ht="21" customHeight="1">
      <c r="A28" s="44" t="s">
        <v>135</v>
      </c>
      <c r="B28" s="30"/>
      <c r="C28" s="30"/>
      <c r="E28" s="2"/>
      <c r="G28" s="13"/>
      <c r="H28" s="13"/>
      <c r="I28" s="13"/>
      <c r="J28" s="13"/>
      <c r="K28" s="13"/>
      <c r="L28" s="13"/>
      <c r="N28" s="13"/>
    </row>
    <row r="29" spans="1:14" s="4" customFormat="1" ht="21" customHeight="1">
      <c r="A29" s="44" t="s">
        <v>113</v>
      </c>
      <c r="B29" s="30"/>
      <c r="C29" s="30"/>
      <c r="E29" s="2"/>
      <c r="G29" s="13"/>
      <c r="H29" s="13"/>
      <c r="I29" s="130"/>
      <c r="J29" s="13"/>
      <c r="K29" s="13"/>
      <c r="L29" s="13"/>
      <c r="M29" s="130"/>
      <c r="N29" s="13"/>
    </row>
    <row r="30" spans="1:14" s="4" customFormat="1" ht="21" customHeight="1">
      <c r="A30" s="30" t="s">
        <v>155</v>
      </c>
      <c r="C30" s="30"/>
      <c r="E30" s="2"/>
      <c r="G30" s="13"/>
      <c r="H30" s="13"/>
      <c r="J30" s="13"/>
      <c r="K30" s="13"/>
      <c r="L30" s="13"/>
      <c r="N30" s="13"/>
    </row>
    <row r="31" spans="1:14" s="4" customFormat="1" ht="21" customHeight="1">
      <c r="A31" s="30"/>
      <c r="B31" s="133" t="s">
        <v>107</v>
      </c>
      <c r="C31" s="30"/>
      <c r="E31" s="49">
        <v>20</v>
      </c>
      <c r="G31" s="13">
        <v>1516</v>
      </c>
      <c r="H31" s="13"/>
      <c r="I31" s="142">
        <v>-2461</v>
      </c>
      <c r="J31" s="13"/>
      <c r="K31" s="13">
        <v>1477</v>
      </c>
      <c r="L31" s="13"/>
      <c r="M31" s="142">
        <v>-2584</v>
      </c>
      <c r="N31" s="13"/>
    </row>
    <row r="32" spans="1:14" s="4" customFormat="1" ht="20.25" customHeight="1">
      <c r="A32" s="30" t="s">
        <v>172</v>
      </c>
      <c r="B32" s="133"/>
      <c r="C32" s="30"/>
      <c r="E32" s="2"/>
      <c r="N32" s="13"/>
    </row>
    <row r="33" spans="1:14" s="4" customFormat="1" ht="20.25" customHeight="1">
      <c r="A33" s="30"/>
      <c r="B33" s="133" t="s">
        <v>153</v>
      </c>
      <c r="C33" s="30"/>
      <c r="E33" s="49"/>
      <c r="G33" s="63">
        <v>-303</v>
      </c>
      <c r="H33" s="14"/>
      <c r="I33" s="191">
        <v>492</v>
      </c>
      <c r="J33" s="14"/>
      <c r="K33" s="63">
        <v>-295</v>
      </c>
      <c r="L33" s="14"/>
      <c r="M33" s="191">
        <v>517</v>
      </c>
      <c r="N33" s="13"/>
    </row>
    <row r="34" spans="1:14" s="4" customFormat="1" ht="20.25" customHeight="1">
      <c r="A34" s="30"/>
      <c r="B34" s="133"/>
      <c r="C34" s="30"/>
      <c r="E34" s="2"/>
      <c r="G34" s="142">
        <f>SUM(G31:G33)</f>
        <v>1213</v>
      </c>
      <c r="H34" s="14"/>
      <c r="I34" s="142">
        <f>SUM(I31:I33)</f>
        <v>-1969</v>
      </c>
      <c r="J34" s="14"/>
      <c r="K34" s="142">
        <f>SUM(K31:K33)</f>
        <v>1182</v>
      </c>
      <c r="L34" s="14"/>
      <c r="M34" s="142">
        <f>SUM(M31:M33)</f>
        <v>-2067</v>
      </c>
      <c r="N34" s="13"/>
    </row>
    <row r="35" spans="1:14" s="4" customFormat="1" ht="20.25" customHeight="1">
      <c r="A35" s="44" t="s">
        <v>114</v>
      </c>
      <c r="B35" s="133"/>
      <c r="C35" s="30"/>
      <c r="E35" s="2"/>
      <c r="N35" s="13"/>
    </row>
    <row r="36" spans="1:14" s="4" customFormat="1" ht="21" customHeight="1">
      <c r="A36" s="4" t="s">
        <v>170</v>
      </c>
      <c r="E36" s="2"/>
      <c r="N36" s="13"/>
    </row>
    <row r="37" spans="2:14" s="4" customFormat="1" ht="21" customHeight="1">
      <c r="B37" s="4" t="s">
        <v>158</v>
      </c>
      <c r="E37" s="49">
        <v>11</v>
      </c>
      <c r="G37" s="13">
        <v>1376</v>
      </c>
      <c r="H37" s="13"/>
      <c r="I37" s="131">
        <v>-455</v>
      </c>
      <c r="J37" s="13"/>
      <c r="K37" s="63">
        <v>1376</v>
      </c>
      <c r="L37" s="13"/>
      <c r="M37" s="131">
        <v>-455</v>
      </c>
      <c r="N37" s="13"/>
    </row>
    <row r="38" spans="1:14" s="4" customFormat="1" ht="21" customHeight="1">
      <c r="A38" s="44" t="s">
        <v>136</v>
      </c>
      <c r="E38" s="2"/>
      <c r="G38" s="118">
        <f>SUM(G37:G37,G34)</f>
        <v>2589</v>
      </c>
      <c r="H38" s="13"/>
      <c r="I38" s="63">
        <f>I34+I37</f>
        <v>-2424</v>
      </c>
      <c r="J38" s="13"/>
      <c r="K38" s="63">
        <f>SUM(K34:K37)</f>
        <v>2558</v>
      </c>
      <c r="L38" s="13"/>
      <c r="M38" s="63">
        <f>SUM(M34:M37)</f>
        <v>-2522</v>
      </c>
      <c r="N38" s="13"/>
    </row>
    <row r="39" spans="1:14" s="4" customFormat="1" ht="9" customHeight="1">
      <c r="A39" s="30"/>
      <c r="E39" s="2"/>
      <c r="G39" s="13"/>
      <c r="H39" s="13"/>
      <c r="I39" s="13"/>
      <c r="J39" s="13"/>
      <c r="K39" s="13"/>
      <c r="L39" s="13"/>
      <c r="M39" s="13"/>
      <c r="N39" s="143"/>
    </row>
    <row r="40" spans="1:14" s="4" customFormat="1" ht="21.75" thickBot="1">
      <c r="A40" s="8" t="s">
        <v>141</v>
      </c>
      <c r="E40" s="2"/>
      <c r="G40" s="144">
        <f>+G38+G26</f>
        <v>2823</v>
      </c>
      <c r="H40" s="13"/>
      <c r="I40" s="144">
        <f>+I38+I26</f>
        <v>-14298</v>
      </c>
      <c r="J40" s="13"/>
      <c r="K40" s="144">
        <f>+K38+K26</f>
        <v>16237</v>
      </c>
      <c r="L40" s="13"/>
      <c r="M40" s="144">
        <f>+M38+M26</f>
        <v>-10913</v>
      </c>
      <c r="N40" s="13"/>
    </row>
    <row r="41" spans="1:18" ht="6" customHeight="1" thickTop="1">
      <c r="A41" s="8"/>
      <c r="D41" s="4"/>
      <c r="E41" s="2"/>
      <c r="F41" s="4"/>
      <c r="G41" s="13"/>
      <c r="H41" s="13"/>
      <c r="I41" s="13"/>
      <c r="J41" s="13"/>
      <c r="K41" s="13"/>
      <c r="L41" s="13"/>
      <c r="M41" s="13"/>
      <c r="N41" s="13"/>
      <c r="O41" s="4"/>
      <c r="P41" s="4"/>
      <c r="Q41" s="4"/>
      <c r="R41" s="4"/>
    </row>
    <row r="42" spans="1:14" ht="21" customHeight="1">
      <c r="A42" s="8" t="s">
        <v>97</v>
      </c>
      <c r="B42" s="4"/>
      <c r="C42" s="4"/>
      <c r="D42" s="4"/>
      <c r="E42" s="2"/>
      <c r="F42" s="4"/>
      <c r="G42" s="13"/>
      <c r="H42" s="13"/>
      <c r="I42" s="13"/>
      <c r="J42" s="13"/>
      <c r="K42" s="13"/>
      <c r="L42" s="13"/>
      <c r="M42" s="13"/>
      <c r="N42" s="12"/>
    </row>
    <row r="43" spans="1:14" ht="21" customHeight="1">
      <c r="A43" s="8"/>
      <c r="B43" s="4" t="s">
        <v>121</v>
      </c>
      <c r="C43" s="4"/>
      <c r="D43" s="4"/>
      <c r="E43" s="2"/>
      <c r="F43" s="4"/>
      <c r="G43" s="13">
        <f>+G26</f>
        <v>234</v>
      </c>
      <c r="H43" s="13"/>
      <c r="I43" s="13">
        <f>+I26</f>
        <v>-11874</v>
      </c>
      <c r="J43" s="13"/>
      <c r="K43" s="13">
        <f>+K26</f>
        <v>13679</v>
      </c>
      <c r="L43" s="13"/>
      <c r="M43" s="13">
        <f>+M26</f>
        <v>-8391</v>
      </c>
      <c r="N43" s="12"/>
    </row>
    <row r="44" spans="1:14" ht="21" customHeight="1">
      <c r="A44" s="8"/>
      <c r="B44" s="4" t="s">
        <v>57</v>
      </c>
      <c r="C44" s="4"/>
      <c r="D44" s="4"/>
      <c r="E44" s="2"/>
      <c r="F44" s="4"/>
      <c r="G44" s="104" t="s">
        <v>41</v>
      </c>
      <c r="H44" s="104"/>
      <c r="I44" s="104" t="s">
        <v>41</v>
      </c>
      <c r="J44" s="104"/>
      <c r="K44" s="104" t="s">
        <v>41</v>
      </c>
      <c r="L44" s="104"/>
      <c r="M44" s="104" t="s">
        <v>41</v>
      </c>
      <c r="N44" s="12"/>
    </row>
    <row r="45" spans="1:14" ht="21" customHeight="1" thickBot="1">
      <c r="A45" s="8"/>
      <c r="B45" s="4"/>
      <c r="C45" s="4"/>
      <c r="D45" s="4"/>
      <c r="E45" s="2"/>
      <c r="F45" s="4"/>
      <c r="G45" s="51">
        <f>SUM(G43:G44)</f>
        <v>234</v>
      </c>
      <c r="H45" s="13"/>
      <c r="I45" s="51">
        <f>SUM(I43:I44)</f>
        <v>-11874</v>
      </c>
      <c r="J45" s="13"/>
      <c r="K45" s="51">
        <f>SUM(K43:K44)</f>
        <v>13679</v>
      </c>
      <c r="L45" s="13"/>
      <c r="M45" s="51">
        <f>SUM(M43:M44)</f>
        <v>-8391</v>
      </c>
      <c r="N45" s="12"/>
    </row>
    <row r="46" spans="4:14" ht="6" customHeight="1" thickTop="1">
      <c r="D46" s="4"/>
      <c r="E46" s="2"/>
      <c r="F46" s="4"/>
      <c r="G46" s="52"/>
      <c r="H46" s="52"/>
      <c r="I46" s="52"/>
      <c r="J46" s="52"/>
      <c r="K46" s="52"/>
      <c r="L46" s="52"/>
      <c r="M46" s="52"/>
      <c r="N46" s="12"/>
    </row>
    <row r="47" spans="1:14" ht="21" customHeight="1">
      <c r="A47" s="8" t="s">
        <v>120</v>
      </c>
      <c r="B47" s="4"/>
      <c r="D47" s="4"/>
      <c r="E47" s="2"/>
      <c r="F47" s="4"/>
      <c r="G47" s="52"/>
      <c r="H47" s="52"/>
      <c r="I47" s="52"/>
      <c r="J47" s="52"/>
      <c r="K47" s="52"/>
      <c r="L47" s="52"/>
      <c r="M47" s="52"/>
      <c r="N47" s="53"/>
    </row>
    <row r="48" spans="2:14" ht="21" customHeight="1">
      <c r="B48" s="4" t="s">
        <v>121</v>
      </c>
      <c r="D48" s="4"/>
      <c r="E48" s="2"/>
      <c r="F48" s="4"/>
      <c r="G48" s="13">
        <f>+G40</f>
        <v>2823</v>
      </c>
      <c r="H48" s="52"/>
      <c r="I48" s="10">
        <f>+I40</f>
        <v>-14298</v>
      </c>
      <c r="J48" s="52"/>
      <c r="K48" s="13">
        <f>+K40</f>
        <v>16237</v>
      </c>
      <c r="L48" s="52"/>
      <c r="M48" s="10">
        <f>+M40</f>
        <v>-10913</v>
      </c>
      <c r="N48" s="53"/>
    </row>
    <row r="49" spans="2:14" ht="21" customHeight="1">
      <c r="B49" s="4" t="s">
        <v>57</v>
      </c>
      <c r="D49" s="4"/>
      <c r="E49" s="2"/>
      <c r="F49" s="4"/>
      <c r="G49" s="104" t="s">
        <v>41</v>
      </c>
      <c r="H49" s="104"/>
      <c r="I49" s="104" t="s">
        <v>41</v>
      </c>
      <c r="J49" s="104"/>
      <c r="K49" s="104" t="s">
        <v>41</v>
      </c>
      <c r="L49" s="104"/>
      <c r="M49" s="104" t="s">
        <v>41</v>
      </c>
      <c r="N49" s="53"/>
    </row>
    <row r="50" spans="4:14" ht="21" customHeight="1" thickBot="1">
      <c r="D50" s="4"/>
      <c r="E50" s="2"/>
      <c r="F50" s="4"/>
      <c r="G50" s="51">
        <f>SUM(G48:G49)</f>
        <v>2823</v>
      </c>
      <c r="H50" s="52"/>
      <c r="I50" s="54">
        <f>SUM(I48:I49)</f>
        <v>-14298</v>
      </c>
      <c r="J50" s="52"/>
      <c r="K50" s="51">
        <f>SUM(K48:K49)</f>
        <v>16237</v>
      </c>
      <c r="L50" s="52"/>
      <c r="M50" s="54">
        <f>SUM(M48:M49)</f>
        <v>-10913</v>
      </c>
      <c r="N50" s="20"/>
    </row>
    <row r="51" spans="4:14" ht="6" customHeight="1" thickTop="1">
      <c r="D51" s="4"/>
      <c r="E51" s="2"/>
      <c r="F51" s="4"/>
      <c r="G51" s="52"/>
      <c r="H51" s="52"/>
      <c r="I51" s="52"/>
      <c r="J51" s="52"/>
      <c r="K51" s="52"/>
      <c r="L51" s="52"/>
      <c r="M51" s="52"/>
      <c r="N51" s="53"/>
    </row>
    <row r="52" spans="1:14" ht="21" customHeight="1" thickBot="1">
      <c r="A52" s="56" t="s">
        <v>137</v>
      </c>
      <c r="D52" s="4"/>
      <c r="E52" s="49">
        <v>24</v>
      </c>
      <c r="F52" s="4"/>
      <c r="G52" s="171">
        <f>G43/1041073</f>
        <v>0.00022476809983545823</v>
      </c>
      <c r="H52" s="52"/>
      <c r="I52" s="171">
        <f>I43/985480</f>
        <v>-0.012048950765109388</v>
      </c>
      <c r="J52" s="52"/>
      <c r="K52" s="171">
        <f>K43/1041073</f>
        <v>0.013139328366022364</v>
      </c>
      <c r="L52" s="52"/>
      <c r="M52" s="171">
        <f>M43/985480</f>
        <v>-0.008514632463368105</v>
      </c>
      <c r="N52" s="53"/>
    </row>
    <row r="53" spans="4:14" ht="6" customHeight="1" thickTop="1">
      <c r="D53" s="4"/>
      <c r="E53" s="2"/>
      <c r="F53" s="4"/>
      <c r="G53" s="52"/>
      <c r="H53" s="52"/>
      <c r="I53" s="52"/>
      <c r="J53" s="52"/>
      <c r="K53" s="52"/>
      <c r="L53" s="52"/>
      <c r="M53" s="52"/>
      <c r="N53" s="53"/>
    </row>
    <row r="54" spans="1:14" s="4" customFormat="1" ht="21" customHeight="1" thickBot="1">
      <c r="A54" s="56" t="s">
        <v>138</v>
      </c>
      <c r="E54" s="49">
        <v>24</v>
      </c>
      <c r="G54" s="204">
        <f>G43/1120591</f>
        <v>0.00020881838244283596</v>
      </c>
      <c r="H54" s="195"/>
      <c r="I54" s="204">
        <f>I43/985480</f>
        <v>-0.012048950765109388</v>
      </c>
      <c r="J54" s="195"/>
      <c r="K54" s="204">
        <f>K43/1120591</f>
        <v>0.012206951510408346</v>
      </c>
      <c r="L54" s="195"/>
      <c r="M54" s="204">
        <f>M43/985480</f>
        <v>-0.008514632463368105</v>
      </c>
      <c r="N54" s="52"/>
    </row>
    <row r="55" ht="24.75" customHeight="1" thickTop="1">
      <c r="N55" s="55"/>
    </row>
    <row r="56" spans="7:11" ht="21">
      <c r="G56" s="186"/>
      <c r="I56" s="187"/>
      <c r="K56" s="188"/>
    </row>
    <row r="57" spans="7:11" ht="21">
      <c r="G57" s="186"/>
      <c r="I57" s="187"/>
      <c r="K57" s="189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6" useFirstPageNumber="1" horizontalDpi="600" verticalDpi="600" orientation="portrait" paperSize="9" scale="75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2"/>
  <sheetViews>
    <sheetView tabSelected="1" view="pageBreakPreview" zoomScale="110" zoomScaleNormal="110" zoomScaleSheetLayoutView="110" workbookViewId="0" topLeftCell="A1">
      <selection activeCell="V28" sqref="V28"/>
    </sheetView>
  </sheetViews>
  <sheetFormatPr defaultColWidth="9.140625" defaultRowHeight="24.75" customHeight="1"/>
  <cols>
    <col min="1" max="1" width="15.7109375" style="68" customWidth="1"/>
    <col min="2" max="2" width="35.421875" style="68" customWidth="1"/>
    <col min="3" max="3" width="1.8515625" style="68" customWidth="1"/>
    <col min="4" max="4" width="8.140625" style="68" bestFit="1" customWidth="1"/>
    <col min="5" max="5" width="1.57421875" style="68" customWidth="1"/>
    <col min="6" max="6" width="15.7109375" style="68" customWidth="1"/>
    <col min="7" max="7" width="1.421875" style="68" customWidth="1"/>
    <col min="8" max="8" width="15.7109375" style="68" customWidth="1"/>
    <col min="9" max="9" width="1.421875" style="68" customWidth="1"/>
    <col min="10" max="10" width="15.7109375" style="68" customWidth="1"/>
    <col min="11" max="11" width="1.421875" style="68" customWidth="1"/>
    <col min="12" max="12" width="15.7109375" style="68" customWidth="1"/>
    <col min="13" max="13" width="1.421875" style="68" customWidth="1"/>
    <col min="14" max="14" width="15.7109375" style="68" customWidth="1"/>
    <col min="15" max="15" width="1.28515625" style="68" customWidth="1"/>
    <col min="16" max="16" width="23.7109375" style="68" bestFit="1" customWidth="1"/>
    <col min="17" max="17" width="1.28515625" style="68" customWidth="1"/>
    <col min="18" max="18" width="15.7109375" style="68" customWidth="1"/>
    <col min="19" max="19" width="1.28515625" style="68" customWidth="1"/>
    <col min="20" max="20" width="15.7109375" style="68" customWidth="1"/>
    <col min="21" max="21" width="1.28515625" style="68" customWidth="1"/>
    <col min="22" max="22" width="15.7109375" style="68" customWidth="1"/>
    <col min="23" max="23" width="5.57421875" style="68" customWidth="1"/>
    <col min="24" max="24" width="9.57421875" style="68" bestFit="1" customWidth="1"/>
    <col min="25" max="25" width="9.8515625" style="68" bestFit="1" customWidth="1"/>
    <col min="26" max="16384" width="9.140625" style="68" customWidth="1"/>
  </cols>
  <sheetData>
    <row r="1" spans="1:23" ht="24" customHeight="1">
      <c r="A1" s="76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15" t="s">
        <v>88</v>
      </c>
      <c r="U1" s="215"/>
      <c r="V1" s="215"/>
      <c r="W1" s="97"/>
    </row>
    <row r="2" spans="1:23" ht="24" customHeight="1">
      <c r="A2" s="76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15" t="s">
        <v>89</v>
      </c>
      <c r="U2" s="215"/>
      <c r="V2" s="215"/>
      <c r="W2" s="97"/>
    </row>
    <row r="3" spans="1:23" ht="24" customHeight="1">
      <c r="A3" s="76" t="s">
        <v>169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8"/>
      <c r="S3" s="8"/>
      <c r="T3" s="8"/>
      <c r="U3" s="8"/>
      <c r="V3" s="8"/>
      <c r="W3" s="8"/>
    </row>
    <row r="4" spans="1:18" ht="7.5" customHeight="1">
      <c r="A4" s="71"/>
      <c r="B4" s="71"/>
      <c r="C4" s="71"/>
      <c r="D4" s="71"/>
      <c r="E4" s="7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3" ht="22.5" customHeight="1">
      <c r="A5" s="71"/>
      <c r="B5" s="71"/>
      <c r="C5" s="71"/>
      <c r="D5" s="71"/>
      <c r="E5" s="71"/>
      <c r="F5" s="210" t="s">
        <v>98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"/>
    </row>
    <row r="6" spans="1:23" ht="22.5" customHeight="1">
      <c r="A6" s="71"/>
      <c r="B6" s="71"/>
      <c r="C6" s="71"/>
      <c r="D6" s="71"/>
      <c r="E6" s="71"/>
      <c r="F6" s="211" t="s">
        <v>1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"/>
    </row>
    <row r="7" spans="1:23" ht="22.5" customHeight="1">
      <c r="A7" s="4"/>
      <c r="B7" s="4"/>
      <c r="C7" s="4"/>
      <c r="D7" s="4"/>
      <c r="E7" s="71"/>
      <c r="G7" s="2"/>
      <c r="H7" s="2"/>
      <c r="I7" s="2"/>
      <c r="J7" s="2"/>
      <c r="K7" s="2"/>
      <c r="L7" s="2"/>
      <c r="M7" s="2"/>
      <c r="N7" s="2"/>
      <c r="O7" s="2"/>
      <c r="P7" s="84" t="s">
        <v>62</v>
      </c>
      <c r="Q7" s="4"/>
      <c r="R7" s="2"/>
      <c r="S7" s="4"/>
      <c r="T7" s="2"/>
      <c r="U7" s="4"/>
      <c r="V7" s="4"/>
      <c r="W7" s="4"/>
    </row>
    <row r="8" spans="1:23" ht="22.5" customHeight="1">
      <c r="A8" s="4"/>
      <c r="B8" s="4"/>
      <c r="C8" s="4"/>
      <c r="D8" s="4"/>
      <c r="E8" s="71"/>
      <c r="G8" s="2"/>
      <c r="H8" s="2"/>
      <c r="I8" s="2"/>
      <c r="J8" s="2"/>
      <c r="K8" s="2"/>
      <c r="L8" s="2"/>
      <c r="M8" s="2"/>
      <c r="N8" s="2"/>
      <c r="O8" s="2"/>
      <c r="P8" s="122" t="s">
        <v>20</v>
      </c>
      <c r="Q8" s="4"/>
      <c r="R8" s="2"/>
      <c r="S8" s="4"/>
      <c r="T8" s="2"/>
      <c r="U8" s="4"/>
      <c r="V8" s="4"/>
      <c r="W8" s="4"/>
    </row>
    <row r="9" spans="1:23" ht="22.5" customHeight="1">
      <c r="A9" s="4"/>
      <c r="B9" s="4"/>
      <c r="C9" s="4"/>
      <c r="D9" s="4"/>
      <c r="E9" s="71"/>
      <c r="G9" s="2"/>
      <c r="H9" s="2"/>
      <c r="I9" s="2"/>
      <c r="J9" s="2"/>
      <c r="K9" s="2"/>
      <c r="L9" s="210" t="s">
        <v>66</v>
      </c>
      <c r="M9" s="210"/>
      <c r="N9" s="210"/>
      <c r="O9" s="2"/>
      <c r="P9" s="111" t="s">
        <v>99</v>
      </c>
      <c r="Q9" s="4"/>
      <c r="R9" s="2"/>
      <c r="S9" s="4"/>
      <c r="T9" s="2"/>
      <c r="U9" s="4"/>
      <c r="V9" s="4"/>
      <c r="W9" s="4"/>
    </row>
    <row r="10" spans="1:20" ht="22.5" customHeight="1">
      <c r="A10" s="4"/>
      <c r="B10" s="4"/>
      <c r="C10" s="4"/>
      <c r="D10" s="4"/>
      <c r="E10" s="4"/>
      <c r="G10" s="2"/>
      <c r="H10" s="2"/>
      <c r="I10" s="2"/>
      <c r="J10" s="2"/>
      <c r="K10" s="2"/>
      <c r="L10" s="2" t="s">
        <v>42</v>
      </c>
      <c r="M10" s="2"/>
      <c r="N10" s="2"/>
      <c r="O10" s="2"/>
      <c r="P10" s="2" t="s">
        <v>81</v>
      </c>
      <c r="Q10" s="2"/>
      <c r="R10" s="2" t="s">
        <v>67</v>
      </c>
      <c r="T10" s="2" t="s">
        <v>156</v>
      </c>
    </row>
    <row r="11" spans="1:23" ht="22.5" customHeight="1">
      <c r="A11" s="4"/>
      <c r="B11" s="4"/>
      <c r="C11" s="4"/>
      <c r="D11" s="4"/>
      <c r="E11" s="4"/>
      <c r="F11" s="79" t="s">
        <v>74</v>
      </c>
      <c r="G11" s="2"/>
      <c r="H11" s="2"/>
      <c r="I11" s="2"/>
      <c r="J11" s="2"/>
      <c r="K11" s="2"/>
      <c r="L11" s="2" t="s">
        <v>43</v>
      </c>
      <c r="M11" s="2"/>
      <c r="N11" s="2" t="s">
        <v>44</v>
      </c>
      <c r="O11" s="2"/>
      <c r="P11" s="2" t="s">
        <v>161</v>
      </c>
      <c r="Q11" s="2"/>
      <c r="R11" s="2" t="s">
        <v>20</v>
      </c>
      <c r="T11" s="2" t="s">
        <v>100</v>
      </c>
      <c r="V11" s="2" t="s">
        <v>67</v>
      </c>
      <c r="W11" s="2"/>
    </row>
    <row r="12" spans="1:23" ht="22.5" customHeight="1">
      <c r="A12" s="4"/>
      <c r="B12" s="4"/>
      <c r="C12" s="4"/>
      <c r="D12" s="80" t="s">
        <v>2</v>
      </c>
      <c r="E12" s="4"/>
      <c r="F12" s="80" t="s">
        <v>75</v>
      </c>
      <c r="G12" s="2"/>
      <c r="H12" s="74" t="s">
        <v>47</v>
      </c>
      <c r="I12" s="2"/>
      <c r="J12" s="74" t="s">
        <v>174</v>
      </c>
      <c r="K12" s="2"/>
      <c r="L12" s="74" t="s">
        <v>23</v>
      </c>
      <c r="M12" s="2"/>
      <c r="N12" s="74" t="s">
        <v>58</v>
      </c>
      <c r="O12" s="2"/>
      <c r="P12" s="74" t="s">
        <v>162</v>
      </c>
      <c r="Q12" s="2"/>
      <c r="R12" s="74" t="s">
        <v>87</v>
      </c>
      <c r="S12" s="4"/>
      <c r="T12" s="74" t="s">
        <v>59</v>
      </c>
      <c r="U12" s="4"/>
      <c r="V12" s="74" t="s">
        <v>20</v>
      </c>
      <c r="W12" s="2"/>
    </row>
    <row r="13" spans="1:23" ht="13.5" customHeight="1">
      <c r="A13" s="4"/>
      <c r="B13" s="4"/>
      <c r="C13" s="4"/>
      <c r="D13" s="4"/>
      <c r="E13" s="4"/>
      <c r="F13" s="7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2"/>
      <c r="U13" s="4"/>
      <c r="V13" s="2"/>
      <c r="W13" s="2"/>
    </row>
    <row r="14" spans="1:23" ht="22.5" customHeight="1">
      <c r="A14" s="88" t="s">
        <v>103</v>
      </c>
      <c r="F14" s="82">
        <v>1041064</v>
      </c>
      <c r="H14" s="82">
        <v>208730</v>
      </c>
      <c r="I14" s="82"/>
      <c r="J14" s="180" t="s">
        <v>41</v>
      </c>
      <c r="K14" s="82"/>
      <c r="L14" s="82">
        <v>7911</v>
      </c>
      <c r="N14" s="82">
        <v>20195</v>
      </c>
      <c r="P14" s="82">
        <v>-11401</v>
      </c>
      <c r="R14" s="10">
        <f>SUM(F14:P14)</f>
        <v>1266499</v>
      </c>
      <c r="T14" s="120" t="s">
        <v>41</v>
      </c>
      <c r="V14" s="10">
        <f>SUM(R14:T14)</f>
        <v>1266499</v>
      </c>
      <c r="W14" s="10"/>
    </row>
    <row r="15" spans="1:23" ht="22.5" customHeight="1">
      <c r="A15" s="88" t="s">
        <v>115</v>
      </c>
      <c r="F15" s="82"/>
      <c r="H15" s="82"/>
      <c r="I15" s="82"/>
      <c r="J15" s="180"/>
      <c r="K15" s="82"/>
      <c r="L15" s="82"/>
      <c r="N15" s="82"/>
      <c r="P15" s="82"/>
      <c r="R15" s="10"/>
      <c r="T15" s="120"/>
      <c r="V15" s="10"/>
      <c r="W15" s="10"/>
    </row>
    <row r="16" spans="1:23" ht="22.5" customHeight="1">
      <c r="A16" s="205" t="s">
        <v>116</v>
      </c>
      <c r="D16" s="179">
        <v>21</v>
      </c>
      <c r="F16" s="82">
        <v>31</v>
      </c>
      <c r="H16" s="180" t="s">
        <v>41</v>
      </c>
      <c r="I16" s="180"/>
      <c r="J16" s="180" t="s">
        <v>41</v>
      </c>
      <c r="K16" s="180"/>
      <c r="L16" s="180" t="s">
        <v>41</v>
      </c>
      <c r="M16" s="122"/>
      <c r="N16" s="180" t="s">
        <v>41</v>
      </c>
      <c r="O16" s="122"/>
      <c r="P16" s="180" t="s">
        <v>41</v>
      </c>
      <c r="Q16" s="122"/>
      <c r="R16" s="10">
        <f>SUM(F16:Q16)</f>
        <v>31</v>
      </c>
      <c r="S16" s="122"/>
      <c r="T16" s="120" t="s">
        <v>41</v>
      </c>
      <c r="V16" s="10">
        <f>SUM(R16:T16)</f>
        <v>31</v>
      </c>
      <c r="W16" s="10"/>
    </row>
    <row r="17" spans="1:23" ht="22.5" customHeight="1">
      <c r="A17" s="88" t="s">
        <v>117</v>
      </c>
      <c r="F17" s="203">
        <f>SUM(F16)</f>
        <v>31</v>
      </c>
      <c r="H17" s="117" t="s">
        <v>41</v>
      </c>
      <c r="I17" s="180"/>
      <c r="J17" s="117" t="s">
        <v>41</v>
      </c>
      <c r="K17" s="180"/>
      <c r="L17" s="117" t="s">
        <v>41</v>
      </c>
      <c r="M17" s="122"/>
      <c r="N17" s="117" t="s">
        <v>41</v>
      </c>
      <c r="O17" s="122"/>
      <c r="P17" s="117" t="s">
        <v>41</v>
      </c>
      <c r="Q17" s="122"/>
      <c r="R17" s="50">
        <f>SUM(R16)</f>
        <v>31</v>
      </c>
      <c r="S17" s="122"/>
      <c r="T17" s="206" t="s">
        <v>41</v>
      </c>
      <c r="V17" s="50">
        <f>SUM(V16)</f>
        <v>31</v>
      </c>
      <c r="W17" s="10"/>
    </row>
    <row r="18" spans="1:23" ht="22.5" customHeight="1">
      <c r="A18" s="8" t="s">
        <v>122</v>
      </c>
      <c r="F18" s="104"/>
      <c r="G18" s="33"/>
      <c r="H18" s="104"/>
      <c r="I18" s="104"/>
      <c r="J18" s="104"/>
      <c r="K18" s="104"/>
      <c r="L18" s="104"/>
      <c r="M18" s="10"/>
      <c r="N18" s="102"/>
      <c r="O18" s="10"/>
      <c r="P18" s="102"/>
      <c r="Q18" s="10"/>
      <c r="R18" s="10"/>
      <c r="S18" s="4"/>
      <c r="T18" s="109"/>
      <c r="U18" s="4"/>
      <c r="V18" s="11"/>
      <c r="W18" s="11"/>
    </row>
    <row r="19" spans="1:23" ht="22.5" customHeight="1">
      <c r="A19" s="4" t="s">
        <v>93</v>
      </c>
      <c r="F19" s="104" t="s">
        <v>41</v>
      </c>
      <c r="G19" s="33"/>
      <c r="H19" s="104" t="s">
        <v>41</v>
      </c>
      <c r="I19" s="104"/>
      <c r="J19" s="104" t="s">
        <v>41</v>
      </c>
      <c r="K19" s="104"/>
      <c r="L19" s="104" t="s">
        <v>41</v>
      </c>
      <c r="M19" s="10"/>
      <c r="N19" s="104">
        <f>+งบกำไรขาดทุนเบ็ดเสร็จ9เดือน!G26</f>
        <v>234</v>
      </c>
      <c r="O19" s="10"/>
      <c r="P19" s="104" t="s">
        <v>41</v>
      </c>
      <c r="Q19" s="10"/>
      <c r="R19" s="10">
        <f>SUM(F19:P19)</f>
        <v>234</v>
      </c>
      <c r="S19" s="4"/>
      <c r="T19" s="104" t="s">
        <v>41</v>
      </c>
      <c r="U19" s="4"/>
      <c r="V19" s="10">
        <f>SUM(R19:T19)</f>
        <v>234</v>
      </c>
      <c r="W19" s="11"/>
    </row>
    <row r="20" spans="1:23" ht="22.5" customHeight="1">
      <c r="A20" s="4" t="s">
        <v>124</v>
      </c>
      <c r="F20" s="104" t="s">
        <v>41</v>
      </c>
      <c r="G20" s="33"/>
      <c r="H20" s="104" t="s">
        <v>41</v>
      </c>
      <c r="I20" s="104"/>
      <c r="J20" s="104" t="s">
        <v>41</v>
      </c>
      <c r="K20" s="104"/>
      <c r="L20" s="104" t="s">
        <v>41</v>
      </c>
      <c r="M20" s="10"/>
      <c r="N20" s="104">
        <f>+งบกำไรขาดทุนเบ็ดเสร็จ9เดือน!G34</f>
        <v>1213</v>
      </c>
      <c r="O20" s="10"/>
      <c r="P20" s="104">
        <f>+งบกำไรขาดทุนเบ็ดเสร็จ9เดือน!G37</f>
        <v>1376</v>
      </c>
      <c r="Q20" s="10"/>
      <c r="R20" s="33">
        <f>SUM(F20:P20)</f>
        <v>2589</v>
      </c>
      <c r="S20" s="4"/>
      <c r="T20" s="104" t="s">
        <v>41</v>
      </c>
      <c r="U20" s="4"/>
      <c r="V20" s="10">
        <f>SUM(R20:T20)</f>
        <v>2589</v>
      </c>
      <c r="W20" s="11"/>
    </row>
    <row r="21" spans="1:23" ht="22.5" customHeight="1">
      <c r="A21" s="8" t="s">
        <v>123</v>
      </c>
      <c r="F21" s="115" t="s">
        <v>41</v>
      </c>
      <c r="G21" s="104"/>
      <c r="H21" s="115" t="s">
        <v>41</v>
      </c>
      <c r="I21" s="104"/>
      <c r="J21" s="115" t="s">
        <v>41</v>
      </c>
      <c r="K21" s="104"/>
      <c r="L21" s="115" t="s">
        <v>41</v>
      </c>
      <c r="M21" s="104"/>
      <c r="N21" s="115">
        <f>SUM(N19:N20)</f>
        <v>1447</v>
      </c>
      <c r="O21" s="38"/>
      <c r="P21" s="115">
        <f>SUM(P19:P20)</f>
        <v>1376</v>
      </c>
      <c r="Q21" s="38"/>
      <c r="R21" s="115">
        <f>SUM(R19:R20)</f>
        <v>2823</v>
      </c>
      <c r="S21" s="4"/>
      <c r="T21" s="115" t="s">
        <v>41</v>
      </c>
      <c r="U21" s="4"/>
      <c r="V21" s="50">
        <f>SUM(R21:T21)</f>
        <v>2823</v>
      </c>
      <c r="W21" s="11"/>
    </row>
    <row r="22" spans="1:23" ht="22.5" customHeight="1" thickBot="1">
      <c r="A22" s="88" t="s">
        <v>167</v>
      </c>
      <c r="B22" s="71"/>
      <c r="C22" s="71"/>
      <c r="D22" s="71"/>
      <c r="E22" s="71"/>
      <c r="F22" s="114">
        <f>+F14+F17</f>
        <v>1041095</v>
      </c>
      <c r="G22" s="10"/>
      <c r="H22" s="114">
        <f>+H14</f>
        <v>208730</v>
      </c>
      <c r="I22" s="10"/>
      <c r="J22" s="196" t="s">
        <v>41</v>
      </c>
      <c r="K22" s="10"/>
      <c r="L22" s="114">
        <f>+L14</f>
        <v>7911</v>
      </c>
      <c r="M22" s="10"/>
      <c r="N22" s="114">
        <f>+N14+N21</f>
        <v>21642</v>
      </c>
      <c r="O22" s="10"/>
      <c r="P22" s="114">
        <f>+P14+P21</f>
        <v>-10025</v>
      </c>
      <c r="Q22" s="10"/>
      <c r="R22" s="114">
        <f>+R14+R21+R17</f>
        <v>1269353</v>
      </c>
      <c r="S22" s="10">
        <f>+S14+S21</f>
        <v>0</v>
      </c>
      <c r="T22" s="121" t="s">
        <v>41</v>
      </c>
      <c r="U22" s="4"/>
      <c r="V22" s="114">
        <f>+V14+V21+V17</f>
        <v>1269353</v>
      </c>
      <c r="W22" s="10"/>
    </row>
    <row r="23" spans="1:23" ht="22.5" customHeight="1" thickTop="1">
      <c r="A23" s="4"/>
      <c r="B23" s="4"/>
      <c r="C23" s="4"/>
      <c r="D23" s="4"/>
      <c r="E23" s="4"/>
      <c r="F23" s="79"/>
      <c r="G23" s="2"/>
      <c r="H23" s="116"/>
      <c r="I23" s="116"/>
      <c r="J23" s="133"/>
      <c r="K23" s="116"/>
      <c r="L23" s="2"/>
      <c r="M23" s="2"/>
      <c r="N23" s="2"/>
      <c r="O23" s="2"/>
      <c r="P23" s="2"/>
      <c r="Q23" s="2"/>
      <c r="R23" s="2"/>
      <c r="S23" s="4"/>
      <c r="T23" s="2"/>
      <c r="U23" s="4"/>
      <c r="V23" s="2"/>
      <c r="W23" s="2"/>
    </row>
    <row r="24" spans="1:23" ht="22.5" customHeight="1">
      <c r="A24" s="88" t="s">
        <v>104</v>
      </c>
      <c r="F24" s="134">
        <v>910580</v>
      </c>
      <c r="H24" s="134">
        <v>196730</v>
      </c>
      <c r="I24" s="134"/>
      <c r="J24" s="130" t="s">
        <v>41</v>
      </c>
      <c r="K24" s="134"/>
      <c r="L24" s="134">
        <v>7625</v>
      </c>
      <c r="M24" s="134"/>
      <c r="N24" s="134">
        <v>29847</v>
      </c>
      <c r="O24" s="134"/>
      <c r="P24" s="134">
        <v>-9564</v>
      </c>
      <c r="R24" s="10">
        <f>SUM(F24:P24)</f>
        <v>1135218</v>
      </c>
      <c r="T24" s="104" t="s">
        <v>41</v>
      </c>
      <c r="V24" s="10">
        <f>SUM(R24:T24)</f>
        <v>1135218</v>
      </c>
      <c r="W24" s="10"/>
    </row>
    <row r="25" spans="1:23" ht="22.5" customHeight="1">
      <c r="A25" s="69" t="s">
        <v>115</v>
      </c>
      <c r="F25" s="104"/>
      <c r="G25" s="33"/>
      <c r="H25" s="104"/>
      <c r="I25" s="104"/>
      <c r="J25" s="104"/>
      <c r="K25" s="104"/>
      <c r="L25" s="104"/>
      <c r="M25" s="10"/>
      <c r="N25" s="102"/>
      <c r="O25" s="10"/>
      <c r="P25" s="102"/>
      <c r="Q25" s="10"/>
      <c r="R25" s="10"/>
      <c r="S25" s="4"/>
      <c r="T25" s="109"/>
      <c r="U25" s="4"/>
      <c r="V25" s="11"/>
      <c r="W25" s="11"/>
    </row>
    <row r="26" spans="1:23" ht="22.5" customHeight="1">
      <c r="A26" s="71" t="s">
        <v>174</v>
      </c>
      <c r="F26" s="104" t="s">
        <v>41</v>
      </c>
      <c r="G26" s="33"/>
      <c r="H26" s="104" t="s">
        <v>41</v>
      </c>
      <c r="I26" s="104"/>
      <c r="J26" s="104">
        <v>284</v>
      </c>
      <c r="K26" s="104"/>
      <c r="L26" s="104" t="s">
        <v>41</v>
      </c>
      <c r="M26" s="10"/>
      <c r="N26" s="102" t="s">
        <v>41</v>
      </c>
      <c r="O26" s="10"/>
      <c r="P26" s="102" t="s">
        <v>41</v>
      </c>
      <c r="Q26" s="10"/>
      <c r="R26" s="10">
        <f>SUM(F26:P26)</f>
        <v>284</v>
      </c>
      <c r="S26" s="4"/>
      <c r="T26" s="109" t="s">
        <v>41</v>
      </c>
      <c r="U26" s="4"/>
      <c r="V26" s="11">
        <f>SUM(R26:T26)</f>
        <v>284</v>
      </c>
      <c r="W26" s="11"/>
    </row>
    <row r="27" spans="1:23" ht="22.5" customHeight="1">
      <c r="A27" s="133" t="s">
        <v>116</v>
      </c>
      <c r="D27" s="179"/>
      <c r="F27" s="138">
        <v>130200</v>
      </c>
      <c r="G27" s="33"/>
      <c r="H27" s="156">
        <v>12000</v>
      </c>
      <c r="I27" s="104"/>
      <c r="J27" s="156">
        <v>0</v>
      </c>
      <c r="K27" s="104"/>
      <c r="L27" s="156" t="s">
        <v>41</v>
      </c>
      <c r="M27" s="10"/>
      <c r="N27" s="157" t="s">
        <v>41</v>
      </c>
      <c r="O27" s="10"/>
      <c r="P27" s="157" t="s">
        <v>41</v>
      </c>
      <c r="Q27" s="10"/>
      <c r="R27" s="67">
        <f>SUM(F27:P27)</f>
        <v>142200</v>
      </c>
      <c r="S27" s="4"/>
      <c r="T27" s="158" t="s">
        <v>41</v>
      </c>
      <c r="U27" s="4"/>
      <c r="V27" s="58">
        <f>SUM(R27:T27)</f>
        <v>142200</v>
      </c>
      <c r="W27" s="11"/>
    </row>
    <row r="28" spans="1:23" ht="22.5" customHeight="1">
      <c r="A28" s="69" t="s">
        <v>117</v>
      </c>
      <c r="F28" s="159">
        <f>SUM(F26:F27)</f>
        <v>130200</v>
      </c>
      <c r="G28" s="134"/>
      <c r="H28" s="159">
        <f>SUM(H26:H27)</f>
        <v>12000</v>
      </c>
      <c r="I28" s="134"/>
      <c r="J28" s="159">
        <f>SUM(J26:J27)</f>
        <v>284</v>
      </c>
      <c r="K28" s="134"/>
      <c r="L28" s="192" t="s">
        <v>41</v>
      </c>
      <c r="M28" s="130"/>
      <c r="N28" s="192" t="s">
        <v>41</v>
      </c>
      <c r="O28" s="130"/>
      <c r="P28" s="192" t="s">
        <v>41</v>
      </c>
      <c r="Q28" s="130"/>
      <c r="R28" s="159">
        <f>SUM(R26:R27)</f>
        <v>142484</v>
      </c>
      <c r="S28" s="10">
        <f>+S27</f>
        <v>0</v>
      </c>
      <c r="T28" s="192" t="s">
        <v>41</v>
      </c>
      <c r="U28" s="10">
        <f>+U27</f>
        <v>0</v>
      </c>
      <c r="V28" s="159">
        <f>SUM(V26:V27)</f>
        <v>142484</v>
      </c>
      <c r="W28" s="11"/>
    </row>
    <row r="29" spans="1:23" ht="22.5" customHeight="1">
      <c r="A29" s="8" t="s">
        <v>122</v>
      </c>
      <c r="F29" s="134"/>
      <c r="G29" s="33"/>
      <c r="H29" s="104"/>
      <c r="I29" s="104"/>
      <c r="J29" s="104"/>
      <c r="K29" s="104"/>
      <c r="L29" s="104"/>
      <c r="M29" s="10"/>
      <c r="N29" s="102"/>
      <c r="O29" s="10"/>
      <c r="P29" s="102"/>
      <c r="Q29" s="10"/>
      <c r="R29" s="193"/>
      <c r="S29" s="4"/>
      <c r="T29" s="109"/>
      <c r="U29" s="4"/>
      <c r="V29" s="11"/>
      <c r="W29" s="11"/>
    </row>
    <row r="30" spans="1:23" ht="22.5" customHeight="1">
      <c r="A30" s="4" t="s">
        <v>94</v>
      </c>
      <c r="F30" s="104" t="s">
        <v>41</v>
      </c>
      <c r="G30" s="33"/>
      <c r="H30" s="104" t="s">
        <v>41</v>
      </c>
      <c r="I30" s="104"/>
      <c r="J30" s="104" t="s">
        <v>41</v>
      </c>
      <c r="K30" s="104"/>
      <c r="L30" s="104" t="s">
        <v>41</v>
      </c>
      <c r="M30" s="10"/>
      <c r="N30" s="104">
        <f>งบกำไรขาดทุนเบ็ดเสร็จ9เดือน!I26</f>
        <v>-11874</v>
      </c>
      <c r="O30" s="10"/>
      <c r="P30" s="104" t="s">
        <v>41</v>
      </c>
      <c r="Q30" s="10"/>
      <c r="R30" s="10">
        <f>SUM(F30:P30)</f>
        <v>-11874</v>
      </c>
      <c r="S30" s="4"/>
      <c r="T30" s="104" t="s">
        <v>41</v>
      </c>
      <c r="U30" s="4"/>
      <c r="V30" s="11">
        <f>SUM(R30:U30)</f>
        <v>-11874</v>
      </c>
      <c r="W30" s="11"/>
    </row>
    <row r="31" spans="1:23" ht="22.5" customHeight="1">
      <c r="A31" s="4" t="s">
        <v>124</v>
      </c>
      <c r="F31" s="104" t="s">
        <v>41</v>
      </c>
      <c r="G31" s="33"/>
      <c r="H31" s="104" t="s">
        <v>41</v>
      </c>
      <c r="I31" s="104"/>
      <c r="J31" s="104" t="s">
        <v>41</v>
      </c>
      <c r="K31" s="104"/>
      <c r="L31" s="104" t="s">
        <v>41</v>
      </c>
      <c r="M31" s="10"/>
      <c r="N31" s="81">
        <f>งบกำไรขาดทุนเบ็ดเสร็จ9เดือน!I34</f>
        <v>-1969</v>
      </c>
      <c r="O31" s="10"/>
      <c r="P31" s="102">
        <f>งบกำไรขาดทุนเบ็ดเสร็จ9เดือน!I37</f>
        <v>-455</v>
      </c>
      <c r="Q31" s="10"/>
      <c r="R31" s="10">
        <f>SUM(F31:P31)</f>
        <v>-2424</v>
      </c>
      <c r="S31" s="4"/>
      <c r="T31" s="104" t="s">
        <v>41</v>
      </c>
      <c r="U31" s="4"/>
      <c r="V31" s="11">
        <f>SUM(R31:U31)</f>
        <v>-2424</v>
      </c>
      <c r="W31" s="11"/>
    </row>
    <row r="32" spans="1:24" ht="22.5" customHeight="1">
      <c r="A32" s="8" t="s">
        <v>123</v>
      </c>
      <c r="F32" s="115" t="s">
        <v>41</v>
      </c>
      <c r="G32" s="33"/>
      <c r="H32" s="115" t="s">
        <v>41</v>
      </c>
      <c r="I32" s="104"/>
      <c r="J32" s="115" t="s">
        <v>41</v>
      </c>
      <c r="K32" s="104"/>
      <c r="L32" s="115" t="s">
        <v>41</v>
      </c>
      <c r="M32" s="10"/>
      <c r="N32" s="115">
        <f>SUM(N30:N31)</f>
        <v>-13843</v>
      </c>
      <c r="O32" s="10"/>
      <c r="P32" s="115">
        <f>SUM(P30:P31)</f>
        <v>-455</v>
      </c>
      <c r="Q32" s="10"/>
      <c r="R32" s="115">
        <f>SUM(R30:R31)</f>
        <v>-14298</v>
      </c>
      <c r="S32" s="4"/>
      <c r="T32" s="115" t="s">
        <v>41</v>
      </c>
      <c r="U32" s="4"/>
      <c r="V32" s="115">
        <f>SUM(V30:V31)</f>
        <v>-14298</v>
      </c>
      <c r="W32" s="11"/>
      <c r="X32" s="135"/>
    </row>
    <row r="33" spans="1:23" ht="22.5" customHeight="1" thickBot="1">
      <c r="A33" s="88" t="s">
        <v>168</v>
      </c>
      <c r="B33" s="71"/>
      <c r="C33" s="71"/>
      <c r="D33" s="71"/>
      <c r="E33" s="71"/>
      <c r="F33" s="114">
        <f>+F24+F28</f>
        <v>1040780</v>
      </c>
      <c r="G33" s="10"/>
      <c r="H33" s="114">
        <f>+H24+H28</f>
        <v>208730</v>
      </c>
      <c r="I33" s="10"/>
      <c r="J33" s="114">
        <f>SUM(J24,J28,J32)</f>
        <v>284</v>
      </c>
      <c r="K33" s="10"/>
      <c r="L33" s="114">
        <f>+L24</f>
        <v>7625</v>
      </c>
      <c r="M33" s="10"/>
      <c r="N33" s="114">
        <f>+N24+N32</f>
        <v>16004</v>
      </c>
      <c r="O33" s="10"/>
      <c r="P33" s="114">
        <f>+P24+P32</f>
        <v>-10019</v>
      </c>
      <c r="Q33" s="10"/>
      <c r="R33" s="114">
        <f>+R28+R24+R32</f>
        <v>1263404</v>
      </c>
      <c r="S33" s="4"/>
      <c r="T33" s="121" t="s">
        <v>41</v>
      </c>
      <c r="U33" s="4"/>
      <c r="V33" s="114">
        <f>+V24+V32+V28</f>
        <v>1263404</v>
      </c>
      <c r="W33" s="10"/>
    </row>
    <row r="34" spans="1:23" ht="22.5" customHeight="1" thickTop="1">
      <c r="A34" s="4"/>
      <c r="B34" s="4"/>
      <c r="C34" s="4"/>
      <c r="D34" s="4"/>
      <c r="E34" s="4"/>
      <c r="F34" s="79"/>
      <c r="G34" s="2"/>
      <c r="H34" s="116"/>
      <c r="I34" s="116"/>
      <c r="J34" s="116"/>
      <c r="K34" s="116"/>
      <c r="L34" s="2"/>
      <c r="M34" s="2"/>
      <c r="N34" s="2"/>
      <c r="O34" s="2"/>
      <c r="P34" s="2"/>
      <c r="Q34" s="2"/>
      <c r="R34" s="194"/>
      <c r="S34" s="4"/>
      <c r="T34" s="2"/>
      <c r="U34" s="4"/>
      <c r="V34" s="2"/>
      <c r="W34" s="2"/>
    </row>
    <row r="35" spans="1:23" ht="24" customHeight="1">
      <c r="A35" s="69"/>
      <c r="B35" s="71"/>
      <c r="C35" s="71"/>
      <c r="D35" s="71"/>
      <c r="E35" s="71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4"/>
      <c r="T35" s="38"/>
      <c r="U35" s="4"/>
      <c r="V35" s="10"/>
      <c r="W35" s="10"/>
    </row>
    <row r="38" spans="14:20" s="89" customFormat="1" ht="24.75" customHeight="1">
      <c r="N38" s="83"/>
      <c r="T38" s="90"/>
    </row>
    <row r="39" s="89" customFormat="1" ht="24.75" customHeight="1"/>
    <row r="40" s="89" customFormat="1" ht="24.75" customHeight="1">
      <c r="N40" s="83"/>
    </row>
    <row r="41" s="89" customFormat="1" ht="24.75" customHeight="1">
      <c r="N41" s="83"/>
    </row>
    <row r="42" s="89" customFormat="1" ht="24.75" customHeight="1"/>
    <row r="43" s="89" customFormat="1" ht="24.75" customHeight="1"/>
    <row r="44" s="89" customFormat="1" ht="24.75" customHeight="1"/>
    <row r="45" s="89" customFormat="1" ht="24.75" customHeight="1"/>
    <row r="46" s="89" customFormat="1" ht="24.75" customHeight="1"/>
    <row r="47" s="89" customFormat="1" ht="24.75" customHeight="1"/>
    <row r="92" ht="24.75" customHeight="1">
      <c r="H92" s="68" t="s">
        <v>60</v>
      </c>
    </row>
  </sheetData>
  <sheetProtection/>
  <mergeCells count="5">
    <mergeCell ref="F6:V6"/>
    <mergeCell ref="F5:V5"/>
    <mergeCell ref="L9:N9"/>
    <mergeCell ref="T1:V1"/>
    <mergeCell ref="T2:V2"/>
  </mergeCells>
  <printOptions/>
  <pageMargins left="0.7086614173228347" right="0.2755905511811024" top="0.7874015748031497" bottom="0.5905511811023623" header="0.3937007874015748" footer="0.3937007874015748"/>
  <pageSetup firstPageNumber="7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="110" zoomScaleNormal="130" zoomScaleSheetLayoutView="110" zoomScalePageLayoutView="0" workbookViewId="0" topLeftCell="N28">
      <selection activeCell="S9" sqref="S9:AC29"/>
    </sheetView>
  </sheetViews>
  <sheetFormatPr defaultColWidth="9.140625" defaultRowHeight="22.5" customHeight="1"/>
  <cols>
    <col min="1" max="1" width="62.7109375" style="68" customWidth="1"/>
    <col min="2" max="2" width="1.57421875" style="68" customWidth="1"/>
    <col min="3" max="3" width="8.00390625" style="70" bestFit="1" customWidth="1"/>
    <col min="4" max="4" width="1.421875" style="68" customWidth="1"/>
    <col min="5" max="5" width="19.7109375" style="68" customWidth="1"/>
    <col min="6" max="6" width="1.421875" style="68" customWidth="1"/>
    <col min="7" max="7" width="19.7109375" style="68" customWidth="1"/>
    <col min="8" max="8" width="1.421875" style="68" customWidth="1"/>
    <col min="9" max="9" width="17.00390625" style="68" customWidth="1"/>
    <col min="10" max="10" width="1.421875" style="68" customWidth="1"/>
    <col min="11" max="11" width="19.7109375" style="68" customWidth="1"/>
    <col min="12" max="12" width="1.421875" style="68" customWidth="1"/>
    <col min="13" max="13" width="19.7109375" style="68" customWidth="1"/>
    <col min="14" max="14" width="1.421875" style="68" customWidth="1"/>
    <col min="15" max="15" width="23.7109375" style="68" bestFit="1" customWidth="1"/>
    <col min="16" max="16" width="1.28515625" style="68" customWidth="1"/>
    <col min="17" max="17" width="19.7109375" style="68" customWidth="1"/>
    <col min="18" max="18" width="4.421875" style="68" customWidth="1"/>
    <col min="19" max="16384" width="9.140625" style="68" customWidth="1"/>
  </cols>
  <sheetData>
    <row r="1" spans="1:18" s="77" customFormat="1" ht="24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46"/>
      <c r="O1" s="215" t="s">
        <v>88</v>
      </c>
      <c r="P1" s="215"/>
      <c r="Q1" s="215"/>
      <c r="R1" s="60"/>
    </row>
    <row r="2" spans="1:18" s="77" customFormat="1" ht="24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6"/>
      <c r="O2" s="215" t="s">
        <v>89</v>
      </c>
      <c r="P2" s="215"/>
      <c r="Q2" s="215"/>
      <c r="R2" s="60"/>
    </row>
    <row r="3" spans="1:18" s="77" customFormat="1" ht="24" customHeight="1">
      <c r="A3" s="76" t="str">
        <f>ส่วนของผู้ถือหุ้นงบรวม!A3</f>
        <v>สำหรับงวดเก้าเดือนสิ้นสุดวันที่ 30 กันยายน 2559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7.5" customHeight="1">
      <c r="A4" s="71"/>
      <c r="B4" s="71"/>
      <c r="C4" s="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2.5" customHeight="1">
      <c r="A5" s="71"/>
      <c r="B5" s="71"/>
      <c r="D5" s="4"/>
      <c r="E5" s="210" t="s">
        <v>98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"/>
    </row>
    <row r="6" spans="1:18" ht="22.5" customHeight="1">
      <c r="A6" s="71"/>
      <c r="B6" s="71"/>
      <c r="D6" s="4"/>
      <c r="E6" s="211" t="s">
        <v>71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"/>
    </row>
    <row r="7" spans="1:18" ht="22.5" customHeight="1">
      <c r="A7" s="71"/>
      <c r="B7" s="71"/>
      <c r="D7" s="4"/>
      <c r="E7" s="2"/>
      <c r="F7" s="2"/>
      <c r="G7" s="2"/>
      <c r="H7" s="2"/>
      <c r="I7" s="2"/>
      <c r="J7" s="2"/>
      <c r="K7" s="84"/>
      <c r="L7" s="84"/>
      <c r="M7" s="84"/>
      <c r="N7" s="2"/>
      <c r="O7" s="84" t="s">
        <v>62</v>
      </c>
      <c r="P7" s="78"/>
      <c r="Q7" s="2"/>
      <c r="R7" s="2"/>
    </row>
    <row r="8" spans="1:18" ht="22.5" customHeight="1">
      <c r="A8" s="71"/>
      <c r="B8" s="71"/>
      <c r="D8" s="4"/>
      <c r="E8" s="2"/>
      <c r="F8" s="2"/>
      <c r="G8" s="2"/>
      <c r="H8" s="2"/>
      <c r="I8" s="2"/>
      <c r="J8" s="2"/>
      <c r="K8" s="216"/>
      <c r="L8" s="216"/>
      <c r="M8" s="216"/>
      <c r="N8" s="2"/>
      <c r="O8" s="122" t="s">
        <v>20</v>
      </c>
      <c r="P8" s="4"/>
      <c r="Q8" s="2"/>
      <c r="R8" s="2"/>
    </row>
    <row r="9" spans="1:18" ht="22.5" customHeight="1">
      <c r="A9" s="71"/>
      <c r="B9" s="71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111" t="s">
        <v>124</v>
      </c>
      <c r="P9" s="2"/>
      <c r="Q9" s="2"/>
      <c r="R9" s="2"/>
    </row>
    <row r="10" spans="1:18" ht="22.5" customHeight="1">
      <c r="A10" s="71"/>
      <c r="B10" s="71"/>
      <c r="D10" s="2"/>
      <c r="E10" s="2"/>
      <c r="F10" s="2"/>
      <c r="G10" s="2"/>
      <c r="H10" s="2"/>
      <c r="I10" s="2"/>
      <c r="J10" s="2"/>
      <c r="K10" s="210" t="s">
        <v>66</v>
      </c>
      <c r="L10" s="210"/>
      <c r="M10" s="210"/>
      <c r="N10" s="2"/>
      <c r="O10" s="2" t="s">
        <v>81</v>
      </c>
      <c r="P10" s="2"/>
      <c r="Q10" s="2"/>
      <c r="R10" s="2"/>
    </row>
    <row r="11" spans="1:18" ht="22.5" customHeight="1">
      <c r="A11" s="71"/>
      <c r="B11" s="71"/>
      <c r="D11" s="2"/>
      <c r="E11" s="79" t="s">
        <v>74</v>
      </c>
      <c r="F11" s="2"/>
      <c r="G11" s="2"/>
      <c r="H11" s="2"/>
      <c r="I11" s="2"/>
      <c r="J11" s="2"/>
      <c r="K11" s="2" t="s">
        <v>77</v>
      </c>
      <c r="L11" s="2"/>
      <c r="M11" s="2" t="s">
        <v>44</v>
      </c>
      <c r="N11" s="2"/>
      <c r="O11" s="2" t="s">
        <v>161</v>
      </c>
      <c r="P11" s="2"/>
      <c r="Q11" s="2" t="s">
        <v>67</v>
      </c>
      <c r="R11" s="2"/>
    </row>
    <row r="12" spans="1:18" ht="22.5" customHeight="1">
      <c r="A12" s="4"/>
      <c r="B12" s="4"/>
      <c r="C12" s="80" t="s">
        <v>2</v>
      </c>
      <c r="D12" s="2"/>
      <c r="E12" s="80" t="s">
        <v>75</v>
      </c>
      <c r="F12" s="2"/>
      <c r="G12" s="74" t="s">
        <v>47</v>
      </c>
      <c r="H12" s="2"/>
      <c r="I12" s="74" t="s">
        <v>174</v>
      </c>
      <c r="J12" s="2"/>
      <c r="K12" s="74" t="s">
        <v>63</v>
      </c>
      <c r="L12" s="2"/>
      <c r="M12" s="74" t="s">
        <v>58</v>
      </c>
      <c r="N12" s="2"/>
      <c r="O12" s="74" t="s">
        <v>162</v>
      </c>
      <c r="P12" s="2"/>
      <c r="Q12" s="74" t="s">
        <v>20</v>
      </c>
      <c r="R12" s="2"/>
    </row>
    <row r="13" spans="1:18" ht="9.7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2.5" customHeight="1">
      <c r="A14" s="88" t="s">
        <v>103</v>
      </c>
      <c r="B14" s="4"/>
      <c r="D14" s="2"/>
      <c r="E14" s="82">
        <v>1041064</v>
      </c>
      <c r="G14" s="82">
        <v>208730</v>
      </c>
      <c r="H14" s="82"/>
      <c r="I14" s="180" t="s">
        <v>41</v>
      </c>
      <c r="K14" s="82">
        <v>7911</v>
      </c>
      <c r="M14" s="82">
        <v>36804</v>
      </c>
      <c r="O14" s="82">
        <v>-11401</v>
      </c>
      <c r="Q14" s="10">
        <f>SUM(E14:O14)</f>
        <v>1283108</v>
      </c>
      <c r="R14" s="2"/>
    </row>
    <row r="15" spans="1:18" ht="22.5" customHeight="1">
      <c r="A15" s="69" t="s">
        <v>115</v>
      </c>
      <c r="B15" s="133"/>
      <c r="D15" s="2"/>
      <c r="E15" s="82"/>
      <c r="G15" s="82"/>
      <c r="H15" s="82"/>
      <c r="I15" s="82"/>
      <c r="K15" s="82"/>
      <c r="M15" s="82"/>
      <c r="O15" s="82"/>
      <c r="Q15" s="10"/>
      <c r="R15" s="2"/>
    </row>
    <row r="16" spans="1:18" ht="22.5" customHeight="1">
      <c r="A16" s="133" t="s">
        <v>116</v>
      </c>
      <c r="B16" s="133"/>
      <c r="C16" s="103" t="s">
        <v>182</v>
      </c>
      <c r="D16" s="2"/>
      <c r="E16" s="82">
        <v>31</v>
      </c>
      <c r="G16" s="180" t="s">
        <v>41</v>
      </c>
      <c r="H16" s="180"/>
      <c r="I16" s="180" t="s">
        <v>41</v>
      </c>
      <c r="J16" s="122"/>
      <c r="K16" s="180" t="s">
        <v>41</v>
      </c>
      <c r="L16" s="122"/>
      <c r="M16" s="180" t="s">
        <v>41</v>
      </c>
      <c r="N16" s="122"/>
      <c r="O16" s="180" t="s">
        <v>41</v>
      </c>
      <c r="Q16" s="10">
        <f>SUM(E16:P16)</f>
        <v>31</v>
      </c>
      <c r="R16" s="2"/>
    </row>
    <row r="17" spans="1:18" ht="22.5" customHeight="1">
      <c r="A17" s="145" t="s">
        <v>117</v>
      </c>
      <c r="B17" s="133"/>
      <c r="D17" s="2"/>
      <c r="E17" s="203">
        <f>SUM(E16)</f>
        <v>31</v>
      </c>
      <c r="G17" s="117" t="s">
        <v>41</v>
      </c>
      <c r="H17" s="180"/>
      <c r="I17" s="117" t="s">
        <v>41</v>
      </c>
      <c r="J17" s="122"/>
      <c r="K17" s="117" t="s">
        <v>41</v>
      </c>
      <c r="L17" s="122"/>
      <c r="M17" s="117" t="s">
        <v>41</v>
      </c>
      <c r="N17" s="122"/>
      <c r="O17" s="117" t="s">
        <v>41</v>
      </c>
      <c r="P17" s="122"/>
      <c r="Q17" s="203">
        <f>SUM(Q16)</f>
        <v>31</v>
      </c>
      <c r="R17" s="2"/>
    </row>
    <row r="18" spans="1:18" ht="22.5" customHeight="1">
      <c r="A18" s="8" t="s">
        <v>122</v>
      </c>
      <c r="B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2.5" customHeight="1">
      <c r="A19" s="4" t="s">
        <v>93</v>
      </c>
      <c r="B19" s="4"/>
      <c r="D19" s="2"/>
      <c r="E19" s="180" t="s">
        <v>41</v>
      </c>
      <c r="F19" s="2"/>
      <c r="G19" s="180" t="s">
        <v>41</v>
      </c>
      <c r="H19" s="180"/>
      <c r="I19" s="180" t="s">
        <v>41</v>
      </c>
      <c r="J19" s="2"/>
      <c r="K19" s="180" t="s">
        <v>41</v>
      </c>
      <c r="L19" s="2"/>
      <c r="M19" s="13">
        <f>+งบกำไรขาดทุนเบ็ดเสร็จ9เดือน!K26</f>
        <v>13679</v>
      </c>
      <c r="N19" s="2"/>
      <c r="O19" s="13" t="s">
        <v>41</v>
      </c>
      <c r="P19" s="2"/>
      <c r="Q19" s="10">
        <f>SUM(E19:O19)</f>
        <v>13679</v>
      </c>
      <c r="R19" s="2"/>
    </row>
    <row r="20" spans="1:18" ht="22.5" customHeight="1">
      <c r="A20" s="4" t="s">
        <v>124</v>
      </c>
      <c r="B20" s="4"/>
      <c r="D20" s="2"/>
      <c r="E20" s="180" t="s">
        <v>41</v>
      </c>
      <c r="F20" s="2"/>
      <c r="G20" s="180" t="s">
        <v>41</v>
      </c>
      <c r="H20" s="180"/>
      <c r="I20" s="180" t="s">
        <v>41</v>
      </c>
      <c r="J20" s="2"/>
      <c r="K20" s="180" t="s">
        <v>41</v>
      </c>
      <c r="L20" s="2"/>
      <c r="M20" s="107">
        <f>+งบกำไรขาดทุนเบ็ดเสร็จ9เดือน!K34</f>
        <v>1182</v>
      </c>
      <c r="N20" s="2"/>
      <c r="O20" s="107">
        <f>+งบกำไรขาดทุนเบ็ดเสร็จ9เดือน!K37</f>
        <v>1376</v>
      </c>
      <c r="P20" s="2"/>
      <c r="Q20" s="10">
        <f>SUM(E20:O20)</f>
        <v>2558</v>
      </c>
      <c r="R20" s="2"/>
    </row>
    <row r="21" spans="1:18" ht="22.5" customHeight="1">
      <c r="A21" s="8" t="s">
        <v>123</v>
      </c>
      <c r="B21" s="4"/>
      <c r="D21" s="2"/>
      <c r="E21" s="117" t="s">
        <v>41</v>
      </c>
      <c r="F21" s="2"/>
      <c r="G21" s="117" t="s">
        <v>41</v>
      </c>
      <c r="H21" s="38"/>
      <c r="I21" s="117" t="s">
        <v>41</v>
      </c>
      <c r="J21" s="2"/>
      <c r="K21" s="117" t="s">
        <v>41</v>
      </c>
      <c r="L21" s="2"/>
      <c r="M21" s="50">
        <f>SUM(M19:M20)</f>
        <v>14861</v>
      </c>
      <c r="N21" s="2"/>
      <c r="O21" s="50">
        <f>SUM(O19:O20)</f>
        <v>1376</v>
      </c>
      <c r="P21" s="2"/>
      <c r="Q21" s="50">
        <f>SUM(Q19:Q20)</f>
        <v>16237</v>
      </c>
      <c r="R21" s="2"/>
    </row>
    <row r="22" spans="1:18" ht="22.5" customHeight="1" thickBot="1">
      <c r="A22" s="88" t="s">
        <v>167</v>
      </c>
      <c r="B22" s="4"/>
      <c r="D22" s="2"/>
      <c r="E22" s="54">
        <f>SUM(E14,E17,E21)</f>
        <v>1041095</v>
      </c>
      <c r="F22" s="2"/>
      <c r="G22" s="54">
        <f>SUM(G14,G17,G21)</f>
        <v>208730</v>
      </c>
      <c r="H22" s="10"/>
      <c r="I22" s="197" t="s">
        <v>41</v>
      </c>
      <c r="J22" s="2"/>
      <c r="K22" s="54">
        <f>SUM(K14,K17,K21)</f>
        <v>7911</v>
      </c>
      <c r="L22" s="2"/>
      <c r="M22" s="54">
        <f>SUM(M14,M17,M21)</f>
        <v>51665</v>
      </c>
      <c r="N22" s="2"/>
      <c r="O22" s="54">
        <f>SUM(O14,O17,O21)</f>
        <v>-10025</v>
      </c>
      <c r="P22" s="2"/>
      <c r="Q22" s="54">
        <f>SUM(Q14,Q17,Q21)</f>
        <v>1299376</v>
      </c>
      <c r="R22" s="2"/>
    </row>
    <row r="23" spans="1:18" ht="9.75" customHeight="1" thickTop="1">
      <c r="A23" s="4"/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2.5" customHeight="1">
      <c r="A24" s="88" t="s">
        <v>104</v>
      </c>
      <c r="B24" s="4"/>
      <c r="D24" s="2"/>
      <c r="E24" s="134">
        <v>910580</v>
      </c>
      <c r="F24" s="134"/>
      <c r="G24" s="134">
        <v>196730</v>
      </c>
      <c r="H24" s="134"/>
      <c r="I24" s="130" t="s">
        <v>41</v>
      </c>
      <c r="J24" s="134"/>
      <c r="K24" s="134">
        <v>7625</v>
      </c>
      <c r="L24" s="134"/>
      <c r="M24" s="134">
        <v>41505</v>
      </c>
      <c r="N24" s="134"/>
      <c r="O24" s="134">
        <v>-9564</v>
      </c>
      <c r="Q24" s="10">
        <f>SUM(E24:O24)</f>
        <v>1146876</v>
      </c>
      <c r="R24" s="2"/>
    </row>
    <row r="25" spans="1:18" ht="22.5" customHeight="1">
      <c r="A25" s="69" t="s">
        <v>115</v>
      </c>
      <c r="B25" s="133"/>
      <c r="D25" s="2"/>
      <c r="E25" s="82"/>
      <c r="G25" s="82"/>
      <c r="H25" s="82"/>
      <c r="I25" s="82"/>
      <c r="K25" s="82"/>
      <c r="M25" s="82"/>
      <c r="O25" s="82"/>
      <c r="Q25" s="10"/>
      <c r="R25" s="2"/>
    </row>
    <row r="26" spans="1:18" ht="22.5" customHeight="1">
      <c r="A26" s="71" t="s">
        <v>174</v>
      </c>
      <c r="B26" s="133"/>
      <c r="D26" s="2"/>
      <c r="E26" s="180" t="s">
        <v>41</v>
      </c>
      <c r="G26" s="180" t="s">
        <v>41</v>
      </c>
      <c r="H26" s="82"/>
      <c r="I26" s="82">
        <v>284</v>
      </c>
      <c r="K26" s="180" t="s">
        <v>41</v>
      </c>
      <c r="M26" s="180" t="s">
        <v>41</v>
      </c>
      <c r="O26" s="180" t="s">
        <v>41</v>
      </c>
      <c r="Q26" s="10">
        <f>SUM(E26:O26)</f>
        <v>284</v>
      </c>
      <c r="R26" s="2"/>
    </row>
    <row r="27" spans="1:18" ht="22.5" customHeight="1">
      <c r="A27" s="133" t="s">
        <v>116</v>
      </c>
      <c r="B27" s="133"/>
      <c r="C27" s="179"/>
      <c r="D27" s="2"/>
      <c r="E27" s="138">
        <v>130200</v>
      </c>
      <c r="G27" s="67">
        <v>12000</v>
      </c>
      <c r="H27" s="10"/>
      <c r="I27" s="146" t="s">
        <v>41</v>
      </c>
      <c r="J27" s="122"/>
      <c r="K27" s="146" t="s">
        <v>41</v>
      </c>
      <c r="L27" s="122"/>
      <c r="M27" s="146" t="s">
        <v>41</v>
      </c>
      <c r="N27" s="122"/>
      <c r="O27" s="146" t="s">
        <v>41</v>
      </c>
      <c r="Q27" s="67">
        <f>SUM(E27:P27)</f>
        <v>142200</v>
      </c>
      <c r="R27" s="2"/>
    </row>
    <row r="28" spans="1:18" ht="22.5" customHeight="1">
      <c r="A28" s="145" t="s">
        <v>117</v>
      </c>
      <c r="B28" s="133"/>
      <c r="D28" s="2"/>
      <c r="E28" s="138">
        <f>+E27</f>
        <v>130200</v>
      </c>
      <c r="G28" s="67">
        <f>+G27</f>
        <v>12000</v>
      </c>
      <c r="H28" s="10"/>
      <c r="I28" s="67">
        <f>SUM(I26:I27)</f>
        <v>284</v>
      </c>
      <c r="J28" s="122"/>
      <c r="K28" s="146" t="str">
        <f>+K27</f>
        <v>-</v>
      </c>
      <c r="L28" s="122"/>
      <c r="M28" s="146" t="str">
        <f>+M27</f>
        <v>-</v>
      </c>
      <c r="N28" s="122"/>
      <c r="O28" s="146" t="str">
        <f>+O27</f>
        <v>-</v>
      </c>
      <c r="Q28" s="67">
        <f>+Q27+Q26</f>
        <v>142484</v>
      </c>
      <c r="R28" s="2"/>
    </row>
    <row r="29" spans="1:18" ht="22.5" customHeight="1">
      <c r="A29" s="8" t="s">
        <v>122</v>
      </c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2.5" customHeight="1">
      <c r="A30" s="4" t="s">
        <v>94</v>
      </c>
      <c r="B30" s="4"/>
      <c r="D30" s="2"/>
      <c r="E30" s="2" t="s">
        <v>41</v>
      </c>
      <c r="F30" s="2"/>
      <c r="G30" s="2" t="s">
        <v>41</v>
      </c>
      <c r="H30" s="2"/>
      <c r="I30" s="2" t="s">
        <v>41</v>
      </c>
      <c r="J30" s="2"/>
      <c r="K30" s="2" t="s">
        <v>41</v>
      </c>
      <c r="L30" s="2"/>
      <c r="M30" s="107">
        <f>งบกำไรขาดทุนเบ็ดเสร็จ9เดือน!M45</f>
        <v>-8391</v>
      </c>
      <c r="N30" s="2"/>
      <c r="O30" s="2" t="s">
        <v>41</v>
      </c>
      <c r="P30" s="2"/>
      <c r="Q30" s="10">
        <f>SUM(E30:O30)</f>
        <v>-8391</v>
      </c>
      <c r="R30" s="2"/>
    </row>
    <row r="31" spans="1:18" ht="22.5" customHeight="1">
      <c r="A31" s="4" t="s">
        <v>124</v>
      </c>
      <c r="B31" s="4"/>
      <c r="D31" s="2"/>
      <c r="E31" s="2" t="s">
        <v>41</v>
      </c>
      <c r="F31" s="2"/>
      <c r="G31" s="2" t="s">
        <v>41</v>
      </c>
      <c r="H31" s="2"/>
      <c r="I31" s="2" t="s">
        <v>41</v>
      </c>
      <c r="J31" s="2"/>
      <c r="K31" s="2" t="s">
        <v>41</v>
      </c>
      <c r="L31" s="2"/>
      <c r="M31" s="81">
        <f>งบกำไรขาดทุนเบ็ดเสร็จ9เดือน!M34</f>
        <v>-2067</v>
      </c>
      <c r="N31" s="2"/>
      <c r="O31" s="107">
        <f>งบกำไรขาดทุนเบ็ดเสร็จ9เดือน!M37</f>
        <v>-455</v>
      </c>
      <c r="P31" s="2"/>
      <c r="Q31" s="10">
        <f>SUM(E31:O31)</f>
        <v>-2522</v>
      </c>
      <c r="R31" s="2"/>
    </row>
    <row r="32" spans="1:18" ht="22.5" customHeight="1">
      <c r="A32" s="8" t="s">
        <v>123</v>
      </c>
      <c r="B32" s="4"/>
      <c r="D32" s="2"/>
      <c r="E32" s="117" t="s">
        <v>41</v>
      </c>
      <c r="F32" s="2"/>
      <c r="G32" s="117" t="s">
        <v>41</v>
      </c>
      <c r="H32" s="38"/>
      <c r="I32" s="117" t="s">
        <v>41</v>
      </c>
      <c r="J32" s="2"/>
      <c r="K32" s="117" t="s">
        <v>41</v>
      </c>
      <c r="L32" s="2"/>
      <c r="M32" s="50">
        <f>SUM(M30:M31)</f>
        <v>-10458</v>
      </c>
      <c r="N32" s="2"/>
      <c r="O32" s="50">
        <f>SUM(O30:O31)</f>
        <v>-455</v>
      </c>
      <c r="P32" s="2"/>
      <c r="Q32" s="50">
        <f>SUM(Q30:Q31)</f>
        <v>-10913</v>
      </c>
      <c r="R32" s="2"/>
    </row>
    <row r="33" spans="1:18" ht="22.5" customHeight="1" thickBot="1">
      <c r="A33" s="88" t="s">
        <v>168</v>
      </c>
      <c r="B33" s="4"/>
      <c r="D33" s="2"/>
      <c r="E33" s="54">
        <f>SUM(E24:E27)</f>
        <v>1040780</v>
      </c>
      <c r="F33" s="2"/>
      <c r="G33" s="54">
        <f>SUM(G24:G27)</f>
        <v>208730</v>
      </c>
      <c r="H33" s="10"/>
      <c r="I33" s="54">
        <f>SUM(I24:I27)</f>
        <v>284</v>
      </c>
      <c r="J33" s="2"/>
      <c r="K33" s="54">
        <f>SUM(K24:K27)</f>
        <v>7625</v>
      </c>
      <c r="L33" s="2"/>
      <c r="M33" s="54">
        <f>+M24+M32</f>
        <v>31047</v>
      </c>
      <c r="N33" s="2"/>
      <c r="O33" s="54">
        <f>+O24+O32</f>
        <v>-10019</v>
      </c>
      <c r="P33" s="2"/>
      <c r="Q33" s="54">
        <f>+Q24+Q32+Q28</f>
        <v>1278447</v>
      </c>
      <c r="R33" s="2"/>
    </row>
    <row r="34" spans="1:18" ht="11.25" customHeight="1" thickTop="1">
      <c r="A34" s="4"/>
      <c r="B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2.5" customHeight="1">
      <c r="A35" s="4"/>
      <c r="B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94"/>
      <c r="R35" s="2"/>
    </row>
    <row r="36" spans="1:18" ht="22.5" customHeight="1">
      <c r="A36" s="69"/>
      <c r="B36" s="69"/>
      <c r="C36" s="10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2"/>
      <c r="P36" s="4"/>
      <c r="Q36" s="10"/>
      <c r="R36" s="10"/>
    </row>
    <row r="37" spans="1:18" ht="22.5" customHeight="1">
      <c r="A37" s="69"/>
      <c r="B37" s="69"/>
      <c r="D37" s="38"/>
      <c r="E37" s="10"/>
      <c r="F37" s="38"/>
      <c r="G37" s="10"/>
      <c r="H37" s="10"/>
      <c r="I37" s="10"/>
      <c r="J37" s="38"/>
      <c r="K37" s="10"/>
      <c r="L37" s="38"/>
      <c r="M37" s="10"/>
      <c r="N37" s="38"/>
      <c r="O37" s="10"/>
      <c r="P37" s="10"/>
      <c r="Q37" s="10"/>
      <c r="R37" s="10"/>
    </row>
    <row r="38" spans="1:18" ht="22.5" customHeight="1">
      <c r="A38" s="71"/>
      <c r="B38" s="71"/>
      <c r="C38" s="85"/>
      <c r="D38" s="10"/>
      <c r="E38" s="10"/>
      <c r="F38" s="10"/>
      <c r="G38" s="10"/>
      <c r="H38" s="10"/>
      <c r="I38" s="10"/>
      <c r="J38" s="10"/>
      <c r="K38" s="33"/>
      <c r="L38" s="10"/>
      <c r="M38" s="10"/>
      <c r="N38" s="10"/>
      <c r="Q38" s="10"/>
      <c r="R38" s="10"/>
    </row>
    <row r="39" spans="1:18" ht="22.5" customHeight="1">
      <c r="A39" s="71"/>
      <c r="B39" s="71"/>
      <c r="D39" s="10"/>
      <c r="E39" s="10"/>
      <c r="F39" s="10"/>
      <c r="G39" s="10"/>
      <c r="H39" s="10"/>
      <c r="I39" s="10"/>
      <c r="J39" s="10"/>
      <c r="K39" s="41"/>
      <c r="L39" s="10"/>
      <c r="M39" s="10"/>
      <c r="N39" s="10"/>
      <c r="Q39" s="10"/>
      <c r="R39" s="10"/>
    </row>
    <row r="89" ht="22.5" customHeight="1">
      <c r="F89" s="68" t="s">
        <v>60</v>
      </c>
    </row>
  </sheetData>
  <sheetProtection/>
  <mergeCells count="6">
    <mergeCell ref="O1:Q1"/>
    <mergeCell ref="O2:Q2"/>
    <mergeCell ref="K10:M10"/>
    <mergeCell ref="E5:Q5"/>
    <mergeCell ref="E6:Q6"/>
    <mergeCell ref="K8:M8"/>
  </mergeCells>
  <printOptions/>
  <pageMargins left="0.7086614173228347" right="0.2755905511811024" top="0.7874015748031497" bottom="0.5511811023622047" header="0.3937007874015748" footer="0.3937007874015748"/>
  <pageSetup firstPageNumber="8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130" zoomScaleSheetLayoutView="130" zoomScalePageLayoutView="0" workbookViewId="0" topLeftCell="A64">
      <selection activeCell="I70" sqref="I70"/>
    </sheetView>
  </sheetViews>
  <sheetFormatPr defaultColWidth="9.140625" defaultRowHeight="21.75" customHeight="1"/>
  <cols>
    <col min="1" max="2" width="2.7109375" style="4" customWidth="1"/>
    <col min="3" max="4" width="4.7109375" style="17" customWidth="1"/>
    <col min="5" max="5" width="37.7109375" style="17" customWidth="1"/>
    <col min="6" max="6" width="1.28515625" style="4" customWidth="1"/>
    <col min="7" max="7" width="14.140625" style="61" customWidth="1"/>
    <col min="8" max="8" width="1.28515625" style="4" customWidth="1"/>
    <col min="9" max="9" width="14.140625" style="4" customWidth="1"/>
    <col min="10" max="10" width="1.28515625" style="4" customWidth="1"/>
    <col min="11" max="11" width="14.140625" style="11" customWidth="1"/>
    <col min="12" max="12" width="1.28515625" style="4" customWidth="1"/>
    <col min="13" max="13" width="14.140625" style="4" customWidth="1"/>
    <col min="14" max="14" width="0.85546875" style="4" customWidth="1"/>
    <col min="15" max="15" width="10.8515625" style="4" customWidth="1"/>
    <col min="16" max="16" width="10.57421875" style="4" customWidth="1"/>
    <col min="17" max="17" width="10.00390625" style="4" customWidth="1"/>
    <col min="18" max="18" width="12.421875" style="4" customWidth="1"/>
    <col min="19" max="16384" width="9.140625" style="4" customWidth="1"/>
  </cols>
  <sheetData>
    <row r="1" spans="1:16" s="46" customFormat="1" ht="21" customHeight="1">
      <c r="A1" s="45" t="s">
        <v>0</v>
      </c>
      <c r="B1" s="45"/>
      <c r="C1" s="45"/>
      <c r="D1" s="45"/>
      <c r="E1" s="45"/>
      <c r="F1" s="45"/>
      <c r="G1" s="45"/>
      <c r="H1" s="45"/>
      <c r="L1" s="94"/>
      <c r="M1" s="1" t="s">
        <v>88</v>
      </c>
      <c r="N1" s="57"/>
      <c r="O1" s="57"/>
      <c r="P1" s="57"/>
    </row>
    <row r="2" spans="1:14" s="46" customFormat="1" ht="21" customHeight="1">
      <c r="A2" s="45" t="s">
        <v>30</v>
      </c>
      <c r="B2" s="45"/>
      <c r="C2" s="45"/>
      <c r="D2" s="45"/>
      <c r="E2" s="45"/>
      <c r="F2" s="45"/>
      <c r="G2" s="45"/>
      <c r="H2" s="45"/>
      <c r="L2" s="94"/>
      <c r="M2" s="1" t="s">
        <v>89</v>
      </c>
      <c r="N2" s="60"/>
    </row>
    <row r="3" spans="1:13" s="46" customFormat="1" ht="21.75" customHeight="1">
      <c r="A3" s="110" t="s">
        <v>169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7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3:13" ht="21" customHeight="1">
      <c r="C5" s="96"/>
      <c r="D5" s="96"/>
      <c r="E5" s="96"/>
      <c r="G5" s="210" t="s">
        <v>98</v>
      </c>
      <c r="H5" s="210"/>
      <c r="I5" s="210"/>
      <c r="J5" s="210"/>
      <c r="K5" s="210"/>
      <c r="L5" s="210"/>
      <c r="M5" s="210"/>
    </row>
    <row r="6" spans="3:13" ht="21" customHeight="1">
      <c r="C6" s="96"/>
      <c r="D6" s="96"/>
      <c r="E6" s="96"/>
      <c r="G6" s="211" t="s">
        <v>1</v>
      </c>
      <c r="H6" s="211"/>
      <c r="I6" s="211"/>
      <c r="J6" s="97"/>
      <c r="K6" s="211" t="s">
        <v>71</v>
      </c>
      <c r="L6" s="211"/>
      <c r="M6" s="211"/>
    </row>
    <row r="7" spans="3:13" ht="21" customHeight="1">
      <c r="C7" s="96"/>
      <c r="D7" s="96"/>
      <c r="E7" s="96"/>
      <c r="G7" s="111">
        <v>2559</v>
      </c>
      <c r="H7" s="2"/>
      <c r="I7" s="111">
        <v>2558</v>
      </c>
      <c r="J7" s="97"/>
      <c r="K7" s="111">
        <v>2559</v>
      </c>
      <c r="L7" s="2"/>
      <c r="M7" s="111">
        <v>2558</v>
      </c>
    </row>
    <row r="8" spans="1:13" ht="21" customHeight="1">
      <c r="A8" s="98" t="s">
        <v>31</v>
      </c>
      <c r="C8" s="96"/>
      <c r="D8" s="96"/>
      <c r="E8" s="96"/>
      <c r="G8" s="64"/>
      <c r="I8" s="64"/>
      <c r="J8" s="97"/>
      <c r="K8" s="2"/>
      <c r="L8" s="2"/>
      <c r="M8" s="2"/>
    </row>
    <row r="9" spans="1:13" ht="21" customHeight="1">
      <c r="A9" s="18" t="s">
        <v>96</v>
      </c>
      <c r="F9" s="97"/>
      <c r="G9" s="14">
        <f>งบกำไรขาดทุนเบ็ดเสร็จ9เดือน!G22</f>
        <v>5361</v>
      </c>
      <c r="H9" s="14"/>
      <c r="I9" s="14">
        <f>งบกำไรขาดทุนเบ็ดเสร็จ9เดือน!I22</f>
        <v>-16908</v>
      </c>
      <c r="J9" s="14"/>
      <c r="K9" s="14">
        <f>งบกำไรขาดทุนเบ็ดเสร็จ9เดือน!K22</f>
        <v>18751</v>
      </c>
      <c r="L9" s="14"/>
      <c r="M9" s="14">
        <f>งบกำไรขาดทุนเบ็ดเสร็จ9เดือน!M22</f>
        <v>-12651</v>
      </c>
    </row>
    <row r="10" spans="1:13" ht="21" customHeight="1">
      <c r="A10" s="65" t="s">
        <v>45</v>
      </c>
      <c r="F10" s="97"/>
      <c r="G10" s="14"/>
      <c r="H10" s="14"/>
      <c r="I10" s="14"/>
      <c r="J10" s="14"/>
      <c r="K10" s="14"/>
      <c r="L10" s="11"/>
      <c r="M10" s="14"/>
    </row>
    <row r="11" spans="1:15" ht="21" customHeight="1">
      <c r="A11" s="27" t="s">
        <v>32</v>
      </c>
      <c r="F11" s="97"/>
      <c r="G11" s="14">
        <v>26584</v>
      </c>
      <c r="H11" s="14"/>
      <c r="I11" s="139">
        <v>25445</v>
      </c>
      <c r="J11" s="14"/>
      <c r="K11" s="14">
        <v>23007</v>
      </c>
      <c r="L11" s="11"/>
      <c r="M11" s="139">
        <v>24557</v>
      </c>
      <c r="O11" s="137"/>
    </row>
    <row r="12" spans="1:15" ht="21" customHeight="1">
      <c r="A12" s="27" t="s">
        <v>129</v>
      </c>
      <c r="F12" s="97"/>
      <c r="G12" s="13">
        <v>-5822</v>
      </c>
      <c r="H12" s="14"/>
      <c r="I12" s="35" t="s">
        <v>41</v>
      </c>
      <c r="J12" s="14"/>
      <c r="K12" s="13">
        <v>-5822</v>
      </c>
      <c r="L12" s="11"/>
      <c r="M12" s="35" t="s">
        <v>41</v>
      </c>
      <c r="O12" s="137"/>
    </row>
    <row r="13" spans="1:15" ht="21" customHeight="1">
      <c r="A13" s="27" t="s">
        <v>139</v>
      </c>
      <c r="F13" s="97"/>
      <c r="G13" s="35">
        <v>345</v>
      </c>
      <c r="H13" s="14"/>
      <c r="I13" s="139">
        <v>1505</v>
      </c>
      <c r="J13" s="14"/>
      <c r="K13" s="13">
        <v>345</v>
      </c>
      <c r="L13" s="11"/>
      <c r="M13" s="139">
        <v>1326</v>
      </c>
      <c r="O13" s="137"/>
    </row>
    <row r="14" spans="1:15" ht="21" customHeight="1">
      <c r="A14" s="137" t="s">
        <v>157</v>
      </c>
      <c r="F14" s="97"/>
      <c r="G14" s="35" t="s">
        <v>41</v>
      </c>
      <c r="H14" s="14"/>
      <c r="I14" s="139">
        <v>2741</v>
      </c>
      <c r="J14" s="14"/>
      <c r="K14" s="35" t="s">
        <v>41</v>
      </c>
      <c r="L14" s="11"/>
      <c r="M14" s="139">
        <v>2741</v>
      </c>
      <c r="O14" s="137"/>
    </row>
    <row r="15" spans="1:15" ht="21" customHeight="1">
      <c r="A15" s="137" t="s">
        <v>175</v>
      </c>
      <c r="F15" s="97"/>
      <c r="G15" s="35" t="s">
        <v>41</v>
      </c>
      <c r="H15" s="14"/>
      <c r="I15" s="123" t="s">
        <v>41</v>
      </c>
      <c r="J15" s="14"/>
      <c r="K15" s="35" t="s">
        <v>41</v>
      </c>
      <c r="L15" s="11"/>
      <c r="M15" s="139">
        <v>715</v>
      </c>
      <c r="O15" s="137"/>
    </row>
    <row r="16" spans="1:15" ht="21" customHeight="1">
      <c r="A16" s="27" t="s">
        <v>187</v>
      </c>
      <c r="F16" s="97"/>
      <c r="G16" s="13">
        <v>128</v>
      </c>
      <c r="H16" s="14"/>
      <c r="I16" s="35" t="s">
        <v>41</v>
      </c>
      <c r="J16" s="14"/>
      <c r="K16" s="13">
        <v>128</v>
      </c>
      <c r="L16" s="11"/>
      <c r="M16" s="123" t="s">
        <v>41</v>
      </c>
      <c r="O16" s="137"/>
    </row>
    <row r="17" spans="1:13" ht="21.75" customHeight="1">
      <c r="A17" s="190" t="s">
        <v>150</v>
      </c>
      <c r="G17" s="13">
        <v>646</v>
      </c>
      <c r="I17" s="35" t="s">
        <v>41</v>
      </c>
      <c r="K17" s="127" t="s">
        <v>41</v>
      </c>
      <c r="M17" s="123" t="s">
        <v>41</v>
      </c>
    </row>
    <row r="18" spans="1:15" ht="21" customHeight="1">
      <c r="A18" s="183" t="s">
        <v>147</v>
      </c>
      <c r="F18" s="97"/>
      <c r="G18" s="13">
        <v>201</v>
      </c>
      <c r="H18" s="14"/>
      <c r="I18" s="13">
        <v>672</v>
      </c>
      <c r="J18" s="14"/>
      <c r="K18" s="13">
        <v>195</v>
      </c>
      <c r="L18" s="11"/>
      <c r="M18" s="139">
        <v>657</v>
      </c>
      <c r="O18" s="137"/>
    </row>
    <row r="19" spans="1:15" ht="21" customHeight="1">
      <c r="A19" s="30" t="s">
        <v>159</v>
      </c>
      <c r="F19" s="97"/>
      <c r="G19" s="13">
        <v>7536</v>
      </c>
      <c r="H19" s="14"/>
      <c r="I19" s="35" t="s">
        <v>41</v>
      </c>
      <c r="J19" s="14"/>
      <c r="K19" s="13">
        <v>7536</v>
      </c>
      <c r="L19" s="11"/>
      <c r="M19" s="123" t="s">
        <v>41</v>
      </c>
      <c r="O19" s="137"/>
    </row>
    <row r="20" spans="1:15" ht="21" customHeight="1">
      <c r="A20" s="30" t="s">
        <v>143</v>
      </c>
      <c r="F20" s="97"/>
      <c r="G20" s="13">
        <v>-116</v>
      </c>
      <c r="H20" s="14"/>
      <c r="I20" s="139">
        <v>-152</v>
      </c>
      <c r="J20" s="14"/>
      <c r="K20" s="13">
        <v>-116</v>
      </c>
      <c r="L20" s="11"/>
      <c r="M20" s="139">
        <v>-152</v>
      </c>
      <c r="O20" s="137"/>
    </row>
    <row r="21" spans="1:15" ht="21" customHeight="1">
      <c r="A21" s="27" t="s">
        <v>37</v>
      </c>
      <c r="F21" s="97"/>
      <c r="G21" s="35">
        <v>-244</v>
      </c>
      <c r="H21" s="14"/>
      <c r="I21" s="136">
        <v>-584</v>
      </c>
      <c r="J21" s="14"/>
      <c r="K21" s="14">
        <v>-4710</v>
      </c>
      <c r="L21" s="11"/>
      <c r="M21" s="139">
        <v>-453</v>
      </c>
      <c r="O21" s="137"/>
    </row>
    <row r="22" spans="1:15" ht="21" customHeight="1">
      <c r="A22" s="27" t="s">
        <v>52</v>
      </c>
      <c r="F22" s="97"/>
      <c r="G22" s="13">
        <v>9947</v>
      </c>
      <c r="H22" s="14"/>
      <c r="I22" s="136">
        <v>7104</v>
      </c>
      <c r="J22" s="14"/>
      <c r="K22" s="13">
        <v>4952</v>
      </c>
      <c r="L22" s="11"/>
      <c r="M22" s="172">
        <v>6024</v>
      </c>
      <c r="O22" s="137"/>
    </row>
    <row r="23" spans="1:13" ht="21" customHeight="1">
      <c r="A23" s="18" t="s">
        <v>80</v>
      </c>
      <c r="F23" s="97"/>
      <c r="G23" s="99"/>
      <c r="H23" s="14"/>
      <c r="I23" s="99"/>
      <c r="J23" s="14"/>
      <c r="K23" s="99"/>
      <c r="L23" s="11"/>
      <c r="M23" s="99"/>
    </row>
    <row r="24" spans="1:13" ht="21" customHeight="1">
      <c r="A24" s="18" t="s">
        <v>78</v>
      </c>
      <c r="F24" s="97"/>
      <c r="G24" s="13">
        <f>SUM(G9:G22)</f>
        <v>44566</v>
      </c>
      <c r="H24" s="13"/>
      <c r="I24" s="13">
        <f>SUM(I9:I22)</f>
        <v>19823</v>
      </c>
      <c r="J24" s="13"/>
      <c r="K24" s="13">
        <f>SUM(K9:K22)</f>
        <v>44266</v>
      </c>
      <c r="L24" s="13"/>
      <c r="M24" s="13">
        <f>SUM(M9:M22)</f>
        <v>22764</v>
      </c>
    </row>
    <row r="25" spans="1:13" ht="21" customHeight="1">
      <c r="A25" s="98" t="s">
        <v>33</v>
      </c>
      <c r="F25" s="97"/>
      <c r="G25" s="35"/>
      <c r="H25" s="14"/>
      <c r="I25" s="14"/>
      <c r="J25" s="14"/>
      <c r="K25" s="13"/>
      <c r="L25" s="11"/>
      <c r="M25" s="11"/>
    </row>
    <row r="26" spans="1:13" ht="21" customHeight="1">
      <c r="A26" s="27" t="s">
        <v>68</v>
      </c>
      <c r="F26" s="97"/>
      <c r="G26" s="14">
        <v>-21669</v>
      </c>
      <c r="H26" s="14"/>
      <c r="I26" s="139">
        <v>-4462</v>
      </c>
      <c r="J26" s="14"/>
      <c r="K26" s="14">
        <v>-11714</v>
      </c>
      <c r="L26" s="11"/>
      <c r="M26" s="139">
        <v>-4444</v>
      </c>
    </row>
    <row r="27" spans="1:13" ht="21" customHeight="1">
      <c r="A27" s="27" t="s">
        <v>26</v>
      </c>
      <c r="F27" s="97"/>
      <c r="G27" s="14">
        <v>23695</v>
      </c>
      <c r="H27" s="14"/>
      <c r="I27" s="139">
        <v>-76863</v>
      </c>
      <c r="J27" s="14"/>
      <c r="K27" s="14">
        <v>43010</v>
      </c>
      <c r="L27" s="11"/>
      <c r="M27" s="139">
        <v>-22081</v>
      </c>
    </row>
    <row r="28" spans="1:13" ht="21" customHeight="1">
      <c r="A28" s="27" t="s">
        <v>8</v>
      </c>
      <c r="F28" s="97"/>
      <c r="G28" s="14">
        <v>335</v>
      </c>
      <c r="H28" s="14"/>
      <c r="I28" s="139">
        <v>176</v>
      </c>
      <c r="J28" s="14"/>
      <c r="K28" s="14">
        <v>335</v>
      </c>
      <c r="L28" s="11"/>
      <c r="M28" s="139">
        <v>176</v>
      </c>
    </row>
    <row r="29" spans="1:13" ht="21" customHeight="1">
      <c r="A29" s="137" t="s">
        <v>105</v>
      </c>
      <c r="F29" s="97"/>
      <c r="G29" s="14">
        <v>486</v>
      </c>
      <c r="H29" s="14"/>
      <c r="I29" s="139">
        <v>-1912</v>
      </c>
      <c r="J29" s="14"/>
      <c r="K29" s="13">
        <v>229</v>
      </c>
      <c r="L29" s="11"/>
      <c r="M29" s="139">
        <v>-3775</v>
      </c>
    </row>
    <row r="30" spans="1:13" ht="21" customHeight="1">
      <c r="A30" s="27" t="s">
        <v>11</v>
      </c>
      <c r="F30" s="97"/>
      <c r="G30" s="14">
        <v>223</v>
      </c>
      <c r="H30" s="14"/>
      <c r="I30" s="139">
        <v>-765</v>
      </c>
      <c r="J30" s="14"/>
      <c r="K30" s="13" t="s">
        <v>41</v>
      </c>
      <c r="L30" s="11"/>
      <c r="M30" s="139">
        <v>-317</v>
      </c>
    </row>
    <row r="31" spans="1:13" ht="21" customHeight="1">
      <c r="A31" s="98" t="s">
        <v>34</v>
      </c>
      <c r="F31" s="97"/>
      <c r="G31" s="35"/>
      <c r="H31" s="14"/>
      <c r="I31" s="14"/>
      <c r="J31" s="14"/>
      <c r="K31" s="4"/>
      <c r="L31" s="11"/>
      <c r="M31" s="14"/>
    </row>
    <row r="32" spans="1:13" ht="21" customHeight="1">
      <c r="A32" s="36" t="s">
        <v>84</v>
      </c>
      <c r="B32" s="100"/>
      <c r="E32" s="4"/>
      <c r="F32" s="97"/>
      <c r="G32" s="19">
        <v>-14494</v>
      </c>
      <c r="H32" s="14"/>
      <c r="I32" s="172">
        <f>3515+1821+4791</f>
        <v>10127</v>
      </c>
      <c r="J32" s="14"/>
      <c r="K32" s="19">
        <v>-13211</v>
      </c>
      <c r="L32" s="11"/>
      <c r="M32" s="172">
        <f>4488+1140+1885</f>
        <v>7513</v>
      </c>
    </row>
    <row r="33" spans="1:13" ht="21" customHeight="1">
      <c r="A33" s="98" t="s">
        <v>131</v>
      </c>
      <c r="B33" s="100"/>
      <c r="E33" s="4"/>
      <c r="F33" s="97"/>
      <c r="G33" s="14">
        <f>SUM(G24:G32)</f>
        <v>33142</v>
      </c>
      <c r="H33" s="14"/>
      <c r="I33" s="14">
        <f>SUM(I24:I32)</f>
        <v>-53876</v>
      </c>
      <c r="J33" s="14"/>
      <c r="K33" s="14">
        <f>SUM(K24:K32)</f>
        <v>62915</v>
      </c>
      <c r="L33" s="11"/>
      <c r="M33" s="14">
        <f>SUM(M24:M32)</f>
        <v>-164</v>
      </c>
    </row>
    <row r="34" spans="1:13" s="46" customFormat="1" ht="21" customHeight="1">
      <c r="A34" s="30" t="s">
        <v>38</v>
      </c>
      <c r="B34" s="4"/>
      <c r="C34" s="17"/>
      <c r="D34" s="17"/>
      <c r="E34" s="17"/>
      <c r="F34" s="97"/>
      <c r="G34" s="13">
        <v>-11639</v>
      </c>
      <c r="H34" s="14"/>
      <c r="I34" s="13">
        <v>-9092</v>
      </c>
      <c r="J34" s="14"/>
      <c r="K34" s="13">
        <v>-5946</v>
      </c>
      <c r="L34" s="11"/>
      <c r="M34" s="35">
        <v>-7085</v>
      </c>
    </row>
    <row r="35" spans="1:13" s="46" customFormat="1" ht="21" customHeight="1">
      <c r="A35" s="27" t="s">
        <v>79</v>
      </c>
      <c r="B35" s="4"/>
      <c r="C35" s="17"/>
      <c r="D35" s="17"/>
      <c r="E35" s="17"/>
      <c r="F35" s="97"/>
      <c r="G35" s="14">
        <v>-7211</v>
      </c>
      <c r="H35" s="14"/>
      <c r="I35" s="129">
        <v>-6152</v>
      </c>
      <c r="J35" s="14"/>
      <c r="K35" s="11">
        <v>-7049</v>
      </c>
      <c r="L35" s="11"/>
      <c r="M35" s="129">
        <v>-5898</v>
      </c>
    </row>
    <row r="36" spans="1:13" ht="21" customHeight="1">
      <c r="A36" s="98" t="s">
        <v>132</v>
      </c>
      <c r="D36" s="101"/>
      <c r="E36" s="101"/>
      <c r="F36" s="97"/>
      <c r="G36" s="59">
        <f>SUM(G33:G35)</f>
        <v>14292</v>
      </c>
      <c r="H36" s="11"/>
      <c r="I36" s="59">
        <f>SUM(I33:I35)</f>
        <v>-69120</v>
      </c>
      <c r="J36" s="11"/>
      <c r="K36" s="59">
        <f>SUM(K33:K35)</f>
        <v>49920</v>
      </c>
      <c r="L36" s="11"/>
      <c r="M36" s="59">
        <f>SUM(M33:M35)</f>
        <v>-13147</v>
      </c>
    </row>
    <row r="37" spans="1:13" ht="21" customHeight="1">
      <c r="A37" s="45" t="s">
        <v>0</v>
      </c>
      <c r="B37" s="45"/>
      <c r="C37" s="45"/>
      <c r="D37" s="45"/>
      <c r="E37" s="45"/>
      <c r="F37" s="45"/>
      <c r="G37" s="45"/>
      <c r="H37" s="45"/>
      <c r="I37" s="46"/>
      <c r="J37" s="46"/>
      <c r="K37" s="46"/>
      <c r="L37" s="94"/>
      <c r="M37" s="1" t="s">
        <v>88</v>
      </c>
    </row>
    <row r="38" spans="1:13" ht="21" customHeight="1">
      <c r="A38" s="45" t="s">
        <v>48</v>
      </c>
      <c r="B38" s="45"/>
      <c r="C38" s="45"/>
      <c r="D38" s="45"/>
      <c r="E38" s="45"/>
      <c r="F38" s="45"/>
      <c r="G38" s="45"/>
      <c r="H38" s="45"/>
      <c r="I38" s="46"/>
      <c r="J38" s="46"/>
      <c r="K38" s="46"/>
      <c r="L38" s="94"/>
      <c r="M38" s="1" t="s">
        <v>89</v>
      </c>
    </row>
    <row r="39" spans="1:13" ht="21" customHeight="1">
      <c r="A39" s="110" t="s">
        <v>169</v>
      </c>
      <c r="B39" s="45"/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60"/>
    </row>
    <row r="40" spans="1:13" ht="7.5" customHeight="1">
      <c r="A40" s="95"/>
      <c r="B40" s="45"/>
      <c r="C40" s="45"/>
      <c r="D40" s="45"/>
      <c r="E40" s="45"/>
      <c r="F40" s="45"/>
      <c r="G40" s="45"/>
      <c r="H40" s="45"/>
      <c r="I40" s="46"/>
      <c r="J40" s="46"/>
      <c r="K40" s="46"/>
      <c r="L40" s="46"/>
      <c r="M40" s="60"/>
    </row>
    <row r="41" spans="3:13" ht="21" customHeight="1">
      <c r="C41" s="96"/>
      <c r="D41" s="96"/>
      <c r="E41" s="96"/>
      <c r="G41" s="210" t="s">
        <v>98</v>
      </c>
      <c r="H41" s="210"/>
      <c r="I41" s="210"/>
      <c r="J41" s="210"/>
      <c r="K41" s="210"/>
      <c r="L41" s="210"/>
      <c r="M41" s="210"/>
    </row>
    <row r="42" spans="3:13" ht="21" customHeight="1">
      <c r="C42" s="96"/>
      <c r="D42" s="96"/>
      <c r="E42" s="96"/>
      <c r="G42" s="211" t="s">
        <v>1</v>
      </c>
      <c r="H42" s="211"/>
      <c r="I42" s="211"/>
      <c r="J42" s="97"/>
      <c r="K42" s="211" t="s">
        <v>71</v>
      </c>
      <c r="L42" s="211"/>
      <c r="M42" s="211"/>
    </row>
    <row r="43" spans="3:13" ht="21" customHeight="1">
      <c r="C43" s="96"/>
      <c r="D43" s="96"/>
      <c r="E43" s="96"/>
      <c r="G43" s="111">
        <v>2559</v>
      </c>
      <c r="H43" s="2"/>
      <c r="I43" s="111">
        <v>2558</v>
      </c>
      <c r="J43" s="97"/>
      <c r="K43" s="111">
        <v>2559</v>
      </c>
      <c r="L43" s="2"/>
      <c r="M43" s="111">
        <v>2558</v>
      </c>
    </row>
    <row r="44" spans="1:13" ht="21" customHeight="1">
      <c r="A44" s="98" t="s">
        <v>35</v>
      </c>
      <c r="D44" s="101"/>
      <c r="E44" s="101"/>
      <c r="F44" s="97"/>
      <c r="H44" s="97"/>
      <c r="I44" s="61"/>
      <c r="J44" s="10"/>
      <c r="K44" s="10"/>
      <c r="L44" s="72"/>
      <c r="M44" s="10"/>
    </row>
    <row r="45" spans="1:13" ht="21" customHeight="1">
      <c r="A45" s="27" t="s">
        <v>83</v>
      </c>
      <c r="D45" s="101"/>
      <c r="E45" s="101"/>
      <c r="F45" s="97"/>
      <c r="G45" s="35">
        <v>171</v>
      </c>
      <c r="H45" s="97"/>
      <c r="I45" s="13">
        <v>586</v>
      </c>
      <c r="J45" s="10"/>
      <c r="K45" s="35">
        <v>189</v>
      </c>
      <c r="L45" s="72"/>
      <c r="M45" s="13">
        <v>347</v>
      </c>
    </row>
    <row r="46" spans="1:13" ht="21" customHeight="1">
      <c r="A46" s="27" t="s">
        <v>144</v>
      </c>
      <c r="D46" s="101"/>
      <c r="E46" s="101"/>
      <c r="F46" s="97"/>
      <c r="G46" s="35">
        <v>116</v>
      </c>
      <c r="H46" s="97"/>
      <c r="I46" s="136">
        <v>152.15561</v>
      </c>
      <c r="J46" s="10"/>
      <c r="K46" s="35">
        <v>116</v>
      </c>
      <c r="L46" s="72"/>
      <c r="M46" s="136">
        <v>152</v>
      </c>
    </row>
    <row r="47" spans="1:13" ht="21" customHeight="1">
      <c r="A47" s="27" t="s">
        <v>125</v>
      </c>
      <c r="D47" s="101"/>
      <c r="E47" s="101"/>
      <c r="F47" s="97"/>
      <c r="G47" s="10">
        <v>-1200</v>
      </c>
      <c r="H47" s="97"/>
      <c r="I47" s="13" t="s">
        <v>41</v>
      </c>
      <c r="J47" s="10"/>
      <c r="K47" s="10">
        <v>-1200</v>
      </c>
      <c r="L47" s="72"/>
      <c r="M47" s="13" t="s">
        <v>41</v>
      </c>
    </row>
    <row r="48" spans="1:13" ht="21" customHeight="1">
      <c r="A48" s="27" t="s">
        <v>126</v>
      </c>
      <c r="D48" s="101"/>
      <c r="E48" s="101"/>
      <c r="F48" s="97"/>
      <c r="G48" s="13" t="s">
        <v>41</v>
      </c>
      <c r="H48" s="97"/>
      <c r="I48" s="13" t="s">
        <v>41</v>
      </c>
      <c r="J48" s="10"/>
      <c r="K48" s="10">
        <v>-55000</v>
      </c>
      <c r="L48" s="72"/>
      <c r="M48" s="13" t="s">
        <v>41</v>
      </c>
    </row>
    <row r="49" spans="1:15" ht="21" customHeight="1">
      <c r="A49" s="4" t="s">
        <v>184</v>
      </c>
      <c r="C49" s="4"/>
      <c r="D49" s="4"/>
      <c r="E49" s="4"/>
      <c r="G49" s="13" t="s">
        <v>41</v>
      </c>
      <c r="I49" s="142" t="s">
        <v>41</v>
      </c>
      <c r="K49" s="35">
        <v>-28000</v>
      </c>
      <c r="M49" s="129">
        <v>-200000</v>
      </c>
      <c r="O49" s="62"/>
    </row>
    <row r="50" spans="1:13" ht="21" customHeight="1">
      <c r="A50" s="137" t="s">
        <v>171</v>
      </c>
      <c r="D50" s="101"/>
      <c r="E50" s="101"/>
      <c r="F50" s="97"/>
      <c r="G50" s="13" t="s">
        <v>41</v>
      </c>
      <c r="H50" s="97"/>
      <c r="I50" s="13">
        <v>-8170</v>
      </c>
      <c r="J50" s="10"/>
      <c r="K50" s="38" t="s">
        <v>41</v>
      </c>
      <c r="L50" s="72"/>
      <c r="M50" s="127" t="s">
        <v>41</v>
      </c>
    </row>
    <row r="51" spans="1:15" ht="21" customHeight="1">
      <c r="A51" s="4" t="s">
        <v>86</v>
      </c>
      <c r="C51" s="4"/>
      <c r="D51" s="4"/>
      <c r="E51" s="4"/>
      <c r="G51" s="13" t="s">
        <v>41</v>
      </c>
      <c r="I51" s="136">
        <v>-13467</v>
      </c>
      <c r="K51" s="35" t="s">
        <v>41</v>
      </c>
      <c r="M51" s="13" t="s">
        <v>41</v>
      </c>
      <c r="O51" s="62"/>
    </row>
    <row r="52" spans="1:13" ht="21" customHeight="1">
      <c r="A52" s="137" t="s">
        <v>183</v>
      </c>
      <c r="F52" s="97"/>
      <c r="G52" s="14">
        <v>-5361</v>
      </c>
      <c r="H52" s="14"/>
      <c r="I52" s="123" t="s">
        <v>41</v>
      </c>
      <c r="J52" s="13"/>
      <c r="K52" s="13" t="s">
        <v>41</v>
      </c>
      <c r="L52" s="13"/>
      <c r="M52" s="123" t="s">
        <v>41</v>
      </c>
    </row>
    <row r="53" spans="1:15" ht="21" customHeight="1">
      <c r="A53" s="184" t="s">
        <v>160</v>
      </c>
      <c r="C53" s="4"/>
      <c r="D53" s="4"/>
      <c r="E53" s="4"/>
      <c r="G53" s="13">
        <v>2763</v>
      </c>
      <c r="I53" s="13" t="s">
        <v>41</v>
      </c>
      <c r="K53" s="35">
        <v>2763</v>
      </c>
      <c r="M53" s="13" t="s">
        <v>41</v>
      </c>
      <c r="O53" s="62"/>
    </row>
    <row r="54" spans="1:13" ht="21" customHeight="1">
      <c r="A54" s="27" t="s">
        <v>163</v>
      </c>
      <c r="G54" s="13">
        <v>-102043</v>
      </c>
      <c r="H54" s="11"/>
      <c r="I54" s="136">
        <v>-14484</v>
      </c>
      <c r="J54" s="14"/>
      <c r="K54" s="14">
        <v>-101878</v>
      </c>
      <c r="L54" s="14"/>
      <c r="M54" s="129">
        <v>-11422</v>
      </c>
    </row>
    <row r="55" spans="1:13" ht="21" customHeight="1">
      <c r="A55" s="98" t="s">
        <v>151</v>
      </c>
      <c r="D55" s="101"/>
      <c r="E55" s="101"/>
      <c r="G55" s="59">
        <f>SUM(G45:G54)</f>
        <v>-105554</v>
      </c>
      <c r="H55" s="11"/>
      <c r="I55" s="59">
        <f>SUM(I45:I54)</f>
        <v>-35382.84439</v>
      </c>
      <c r="J55" s="14"/>
      <c r="K55" s="59">
        <f>SUM(K45:K54)</f>
        <v>-183010</v>
      </c>
      <c r="L55" s="14"/>
      <c r="M55" s="59">
        <f>SUM(M45:M54)</f>
        <v>-210923</v>
      </c>
    </row>
    <row r="56" spans="1:13" ht="7.5" customHeight="1">
      <c r="A56" s="27"/>
      <c r="G56" s="11"/>
      <c r="H56" s="11"/>
      <c r="I56" s="11"/>
      <c r="J56" s="14"/>
      <c r="L56" s="14"/>
      <c r="M56" s="11"/>
    </row>
    <row r="57" spans="1:13" ht="21" customHeight="1">
      <c r="A57" s="98" t="s">
        <v>36</v>
      </c>
      <c r="D57" s="101"/>
      <c r="E57" s="101"/>
      <c r="G57" s="11"/>
      <c r="H57" s="11"/>
      <c r="I57" s="11"/>
      <c r="J57" s="14"/>
      <c r="K57" s="14"/>
      <c r="L57" s="14"/>
      <c r="M57" s="14"/>
    </row>
    <row r="58" spans="1:13" ht="21" customHeight="1">
      <c r="A58" s="133" t="s">
        <v>133</v>
      </c>
      <c r="D58" s="101"/>
      <c r="E58" s="101"/>
      <c r="G58" s="14">
        <v>182000</v>
      </c>
      <c r="H58" s="11"/>
      <c r="I58" s="129">
        <v>150000</v>
      </c>
      <c r="J58" s="14"/>
      <c r="K58" s="14">
        <v>60000</v>
      </c>
      <c r="L58" s="14"/>
      <c r="M58" s="129">
        <v>150000</v>
      </c>
    </row>
    <row r="59" spans="1:13" ht="21" customHeight="1">
      <c r="A59" s="27" t="s">
        <v>108</v>
      </c>
      <c r="D59" s="101"/>
      <c r="E59" s="101"/>
      <c r="G59" s="13">
        <v>-270000</v>
      </c>
      <c r="H59" s="31"/>
      <c r="I59" s="129">
        <v>-317000</v>
      </c>
      <c r="J59" s="35"/>
      <c r="K59" s="13">
        <v>-120000</v>
      </c>
      <c r="L59" s="35"/>
      <c r="M59" s="129">
        <v>-220000</v>
      </c>
    </row>
    <row r="60" spans="1:13" ht="21" customHeight="1">
      <c r="A60" s="27" t="s">
        <v>128</v>
      </c>
      <c r="B60" s="17"/>
      <c r="G60" s="11">
        <v>100000</v>
      </c>
      <c r="I60" s="13" t="s">
        <v>41</v>
      </c>
      <c r="J60" s="38"/>
      <c r="K60" s="13">
        <v>100000</v>
      </c>
      <c r="L60" s="38"/>
      <c r="M60" s="13" t="s">
        <v>41</v>
      </c>
    </row>
    <row r="61" spans="1:13" ht="21" customHeight="1">
      <c r="A61" s="27" t="s">
        <v>185</v>
      </c>
      <c r="B61" s="17"/>
      <c r="G61" s="11">
        <v>67000</v>
      </c>
      <c r="I61" s="13" t="s">
        <v>41</v>
      </c>
      <c r="J61" s="38"/>
      <c r="K61" s="13">
        <v>67000</v>
      </c>
      <c r="L61" s="38"/>
      <c r="M61" s="13" t="s">
        <v>41</v>
      </c>
    </row>
    <row r="62" spans="1:13" ht="21" customHeight="1">
      <c r="A62" s="133" t="s">
        <v>109</v>
      </c>
      <c r="B62" s="17"/>
      <c r="G62" s="13">
        <v>-91</v>
      </c>
      <c r="I62" s="129">
        <v>-76</v>
      </c>
      <c r="J62" s="38"/>
      <c r="K62" s="13">
        <v>-91</v>
      </c>
      <c r="L62" s="38"/>
      <c r="M62" s="129">
        <v>-76</v>
      </c>
    </row>
    <row r="63" spans="1:13" ht="21" customHeight="1">
      <c r="A63" s="133" t="s">
        <v>110</v>
      </c>
      <c r="B63" s="17"/>
      <c r="G63" s="13">
        <v>31</v>
      </c>
      <c r="I63" s="129">
        <v>142484</v>
      </c>
      <c r="J63" s="38"/>
      <c r="K63" s="13">
        <v>31</v>
      </c>
      <c r="L63" s="38"/>
      <c r="M63" s="129">
        <v>142484</v>
      </c>
    </row>
    <row r="64" spans="1:13" ht="21" customHeight="1">
      <c r="A64" s="98" t="s">
        <v>130</v>
      </c>
      <c r="D64" s="101"/>
      <c r="E64" s="101"/>
      <c r="G64" s="118">
        <f>SUM(G58:G63)</f>
        <v>78940</v>
      </c>
      <c r="H64" s="11"/>
      <c r="I64" s="118">
        <f>SUM(I58:I63)</f>
        <v>-24592</v>
      </c>
      <c r="J64" s="14"/>
      <c r="K64" s="118">
        <f>SUM(K58:K63)</f>
        <v>106940</v>
      </c>
      <c r="L64" s="14"/>
      <c r="M64" s="118">
        <f>SUM(M58:M63)</f>
        <v>72408</v>
      </c>
    </row>
    <row r="65" spans="1:13" ht="7.5" customHeight="1">
      <c r="A65" s="98"/>
      <c r="D65" s="101"/>
      <c r="E65" s="101"/>
      <c r="G65" s="11"/>
      <c r="H65" s="11"/>
      <c r="I65" s="11"/>
      <c r="J65" s="14"/>
      <c r="L65" s="14"/>
      <c r="M65" s="11"/>
    </row>
    <row r="66" spans="1:13" ht="21" customHeight="1">
      <c r="A66" s="98" t="s">
        <v>186</v>
      </c>
      <c r="D66" s="101"/>
      <c r="E66" s="101"/>
      <c r="G66" s="11">
        <f>G36+G55+G64</f>
        <v>-12322</v>
      </c>
      <c r="H66" s="11"/>
      <c r="I66" s="11">
        <f>I36+I55+I64</f>
        <v>-129094.84439</v>
      </c>
      <c r="J66" s="14"/>
      <c r="K66" s="11">
        <f>K36+K55+K64</f>
        <v>-26150</v>
      </c>
      <c r="L66" s="14"/>
      <c r="M66" s="11">
        <f>M36+M55+M64</f>
        <v>-151662</v>
      </c>
    </row>
    <row r="67" spans="1:13" ht="7.5" customHeight="1">
      <c r="A67" s="98"/>
      <c r="D67" s="101"/>
      <c r="E67" s="101"/>
      <c r="G67" s="11"/>
      <c r="H67" s="11"/>
      <c r="I67" s="11"/>
      <c r="J67" s="14"/>
      <c r="L67" s="14"/>
      <c r="M67" s="11"/>
    </row>
    <row r="68" spans="1:13" ht="21" customHeight="1">
      <c r="A68" s="27" t="s">
        <v>91</v>
      </c>
      <c r="D68" s="101"/>
      <c r="E68" s="101"/>
      <c r="G68" s="58">
        <f>'งบแสดงฐานะการเงิน '!J12</f>
        <v>76876</v>
      </c>
      <c r="H68" s="11"/>
      <c r="I68" s="138">
        <v>264747</v>
      </c>
      <c r="J68" s="14"/>
      <c r="K68" s="58">
        <f>'งบแสดงฐานะการเงิน '!N12</f>
        <v>60449</v>
      </c>
      <c r="L68" s="14"/>
      <c r="M68" s="138">
        <v>227296</v>
      </c>
    </row>
    <row r="69" spans="1:13" ht="7.5" customHeight="1">
      <c r="A69" s="98"/>
      <c r="D69" s="101"/>
      <c r="E69" s="101"/>
      <c r="G69" s="11"/>
      <c r="H69" s="11"/>
      <c r="I69" s="11"/>
      <c r="J69" s="14"/>
      <c r="L69" s="14"/>
      <c r="M69" s="11"/>
    </row>
    <row r="70" spans="1:19" ht="21" customHeight="1" thickBot="1">
      <c r="A70" s="98" t="s">
        <v>92</v>
      </c>
      <c r="D70" s="101"/>
      <c r="E70" s="101"/>
      <c r="G70" s="66">
        <f>G66+G68</f>
        <v>64554</v>
      </c>
      <c r="H70" s="11"/>
      <c r="I70" s="66">
        <f>I66+I68</f>
        <v>135652.15561000002</v>
      </c>
      <c r="J70" s="14"/>
      <c r="K70" s="66">
        <f>K66+K68</f>
        <v>34299</v>
      </c>
      <c r="L70" s="14"/>
      <c r="M70" s="66">
        <f>M66+M68</f>
        <v>75634</v>
      </c>
      <c r="O70" s="11"/>
      <c r="P70" s="11"/>
      <c r="Q70" s="11"/>
      <c r="R70" s="91"/>
      <c r="S70" s="30"/>
    </row>
    <row r="71" spans="1:19" ht="18" customHeight="1" thickTop="1">
      <c r="A71" s="98"/>
      <c r="D71" s="101"/>
      <c r="E71" s="101"/>
      <c r="G71" s="11"/>
      <c r="H71" s="11"/>
      <c r="I71" s="11"/>
      <c r="J71" s="14"/>
      <c r="L71" s="14"/>
      <c r="M71" s="11"/>
      <c r="O71" s="11"/>
      <c r="P71" s="11"/>
      <c r="Q71" s="11"/>
      <c r="R71" s="91"/>
      <c r="S71" s="30"/>
    </row>
    <row r="72" spans="1:13" ht="21" customHeight="1">
      <c r="A72" s="98"/>
      <c r="D72" s="101"/>
      <c r="E72" s="101"/>
      <c r="G72" s="11"/>
      <c r="H72" s="11"/>
      <c r="I72" s="11"/>
      <c r="J72" s="14"/>
      <c r="L72" s="14"/>
      <c r="M72" s="11"/>
    </row>
    <row r="73" spans="7:11" ht="21.75" customHeight="1">
      <c r="G73" s="73">
        <f>+G70-'งบแสดงฐานะการเงิน '!H12</f>
        <v>0</v>
      </c>
      <c r="K73" s="11">
        <f>+K70-'งบแสดงฐานะการเงิน '!L12</f>
        <v>0</v>
      </c>
    </row>
    <row r="74" ht="21.75" customHeight="1">
      <c r="G74" s="73"/>
    </row>
  </sheetData>
  <sheetProtection/>
  <mergeCells count="6">
    <mergeCell ref="G42:I42"/>
    <mergeCell ref="K42:M42"/>
    <mergeCell ref="G5:M5"/>
    <mergeCell ref="G6:I6"/>
    <mergeCell ref="K6:M6"/>
    <mergeCell ref="G41:M41"/>
  </mergeCells>
  <printOptions/>
  <pageMargins left="0.7874015748031497" right="0.11811023622047245" top="0.7874015748031497" bottom="0.5905511811023623" header="0.3937007874015748" footer="0.3937007874015748"/>
  <pageSetup firstPageNumber="9" useFirstPageNumber="1" fitToHeight="2" horizontalDpi="600" verticalDpi="600" orientation="portrait" paperSize="9" scale="9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User</cp:lastModifiedBy>
  <cp:lastPrinted>2016-11-15T07:08:47Z</cp:lastPrinted>
  <dcterms:created xsi:type="dcterms:W3CDTF">2005-01-05T08:17:29Z</dcterms:created>
  <dcterms:modified xsi:type="dcterms:W3CDTF">2016-11-15T07:08:53Z</dcterms:modified>
  <cp:category/>
  <cp:version/>
  <cp:contentType/>
  <cp:contentStatus/>
</cp:coreProperties>
</file>