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45" yWindow="540" windowWidth="10815" windowHeight="7695" tabRatio="726" activeTab="4"/>
  </bookViews>
  <sheets>
    <sheet name="งบแสดงฐานะการเงิน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'งบกระแสเงินสด'!$A$1:$M$78</definedName>
    <definedName name="_xlnm.Print_Area" localSheetId="1">'งบกำไรขาดทุนเบ็ดเสร็จ'!$A$1:$M$58</definedName>
    <definedName name="_xlnm.Print_Area" localSheetId="0">'งบแสดงฐานะการเงิน'!$A$1:$N$81</definedName>
    <definedName name="_xlnm.Print_Area" localSheetId="3">'ส่วนของผู้ถือหุ้นงบเฉพาะ'!$A$1:$O$32</definedName>
    <definedName name="_xlnm.Print_Area" localSheetId="2">'ส่วนของผู้ถือหุ้นงบรวม'!$A$1:$T$32</definedName>
  </definedNames>
  <calcPr fullCalcOnLoad="1"/>
</workbook>
</file>

<file path=xl/sharedStrings.xml><?xml version="1.0" encoding="utf-8"?>
<sst xmlns="http://schemas.openxmlformats.org/spreadsheetml/2006/main" count="453" uniqueCount="193">
  <si>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</si>
  <si>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</si>
  <si>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</si>
  <si>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</si>
  <si>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</si>
  <si>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</si>
  <si>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</si>
  <si>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</si>
  <si>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</si>
  <si>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</si>
  <si>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</si>
  <si>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</si>
  <si>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</si>
  <si>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</si>
  <si>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</si>
  <si>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</si>
  <si>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</si>
  <si>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</si>
  <si>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</si>
  <si>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</si>
  <si>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</si>
  <si>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</si>
  <si>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</si>
  <si>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</si>
  <si>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</si>
  <si>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</si>
  <si>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</si>
  <si>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</si>
  <si>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</si>
  <si>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</si>
  <si>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</si>
  <si>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</si>
  <si>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</si>
  <si>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</si>
  <si>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</si>
  <si>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</si>
  <si>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</si>
  <si>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</si>
  <si>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</si>
  <si>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รับเงินปันผล</t>
  </si>
  <si>
    <t>รายได้เงินปันผล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</si>
  <si>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</si>
  <si>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</si>
  <si>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</si>
  <si>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</si>
  <si>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</si>
  <si>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</si>
  <si>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</si>
  <si>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</si>
  <si>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</si>
  <si>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</si>
  <si>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</si>
  <si>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</si>
  <si>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</si>
  <si>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</si>
  <si>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รวมส่วนของผู้ถือหุ้นของบริษัทใหญ่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</si>
  <si>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</si>
  <si>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</si>
  <si>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</si>
  <si>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</si>
  <si>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</si>
  <si>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</si>
  <si>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</si>
  <si>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</si>
  <si>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 xml:space="preserve">ลูกหนี้การค้าและลูกหนี้อื่น  </t>
  </si>
  <si>
    <t>สินทรัพย์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</si>
  <si>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</si>
  <si>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</si>
  <si>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</si>
  <si>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</si>
  <si>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</si>
  <si>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</si>
  <si>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</si>
  <si>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</si>
  <si>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</si>
  <si>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</si>
  <si>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</si>
  <si>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</si>
  <si>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จ่ายภาษีเงินได้</t>
  </si>
  <si>
    <t xml:space="preserve">กำไร (ขาดทุน) 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</si>
  <si>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</si>
  <si>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</si>
  <si>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</si>
  <si>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กำไรสำหรับปี</t>
  </si>
  <si>
    <t>สินทรัพย์หมุนเวียนอื่น</t>
  </si>
  <si>
    <t>อสังหาริมทรัพย์เพื่อการลงทุน</t>
  </si>
  <si>
    <t>บาท</t>
  </si>
  <si>
    <t>เงินสดจ่ายลงทุนในอสังหาริมทรัพย์เพื่อการลงทุน</t>
  </si>
  <si>
    <t>เงินสดสุทธิใช้ไปจากกิจกรรมลงทุน</t>
  </si>
  <si>
    <t>ส่วนที่เป็นของผู้ถือหุ้นของบริษัทใหญ่</t>
  </si>
  <si>
    <t>ของบริษัทใหญ่</t>
  </si>
  <si>
    <t>หนี้สินภายใต้สัญญาเช่าการเงินส่วนที่ถึงกำหนดชำระภายในหนึ่งปี</t>
  </si>
  <si>
    <t>กำไรขาดทุนเบ็ดเสร็จอื่น</t>
  </si>
  <si>
    <t>เงินสดจ่ายซื้อที่ดินรอการพัฒนา</t>
  </si>
  <si>
    <t>ณ วันที่ 31 ธันวาคม 2559</t>
  </si>
  <si>
    <t>31 ธันวาคม 2559</t>
  </si>
  <si>
    <t>31 ธันวาคม 2558</t>
  </si>
  <si>
    <t>"จัดประเภทใหม่"</t>
  </si>
  <si>
    <t>เงินให้กู้ยืมระยะสั้นและดอกเบี้ยค้างรับแก่กิจการที่เกี่ยวข้องกัน</t>
  </si>
  <si>
    <t>เงินมัดจำค่าซื้อที่ดิน</t>
  </si>
  <si>
    <t>เงินลงทุนระยะยาวอื่น - หลักทรัพย์เผื่อขาย</t>
  </si>
  <si>
    <t>ที่ดินและสิ่งปลูกสร้างรอการพัฒนา</t>
  </si>
  <si>
    <t>เงินกู้ยืมระยะยาวจากสถาบันการเงินส่วนที่ถึงกำหนดชำระภายในหนึ่งปี</t>
  </si>
  <si>
    <t>หนี้สินภายใต้สัญญาเช่าการเงิน - สุทธิจากส่วนที่ถึงกำหนดชำระภายในหนึ่งปี</t>
  </si>
  <si>
    <t xml:space="preserve">ทุนจดทะเบียน - 1,190,000,000  หุ้น มูลค่าหุ้นละ 1 บาท ในปี 2559 และ </t>
  </si>
  <si>
    <t>2,230,000,000  หุ้น มูลค่าหุ้นละ 1 บาท ในปี 2558</t>
  </si>
  <si>
    <t>ทุนที่ออกและชำระเต็มมูลค่าแล้ว - 1,041,095,591 หุ้น มูลค่าหุ้นละ 1 บาท</t>
  </si>
  <si>
    <t>ในปี 2559 และ 1,041,064,062 หุ้น มูลค่าหุ้นละ 1 บาท ในปี 2558</t>
  </si>
  <si>
    <t>สินทรัพย์ไม่มีตัวตน</t>
  </si>
  <si>
    <t>สำหรับปีสิ้นสุดวันที่ 31 ธันวาคม 2559</t>
  </si>
  <si>
    <t xml:space="preserve">   สำหรับโครงการผลประโยชน์พนักงาน</t>
  </si>
  <si>
    <t xml:space="preserve">   ประกันภัยสำหรับโครงการผลประโยชน์พนักงาน</t>
  </si>
  <si>
    <t xml:space="preserve">        - กำไร (ขาดทุน) จากการประมาณการตามหลักคณิตศาสตร์ประกันภัย</t>
  </si>
  <si>
    <t xml:space="preserve">        - ภาษีเงินได้เกี่ยวกับกำไร (ขาดทุน) จากการประมาณการตามหลักคณิตศาสตร์</t>
  </si>
  <si>
    <t>กำไร (ขาดทุน) ก่อนภาษีเงินได้</t>
  </si>
  <si>
    <t>รายได้ (ค่าใช้จ่าย) ภาษีเงินได้</t>
  </si>
  <si>
    <t>กำไร (ขาดทุน) เบ็ดเสร็จอื่น - สุทธิจากภาษี</t>
  </si>
  <si>
    <t xml:space="preserve">รายการที่จะไม่ถูกบันทึกในส่วนของกำไรหรือขาดทุนในภายหลัง </t>
  </si>
  <si>
    <t xml:space="preserve">รายการที่จะถูกบันทึกในส่วนของกำไรหรือขาดทุนในภายหลัง </t>
  </si>
  <si>
    <t xml:space="preserve">        - กำไร (ขาดทุน) ที่ยังไม่เกิดขึ้นจริงจากการเปลี่ยนแปลงมูลค่าของเงินลงทุน</t>
  </si>
  <si>
    <t xml:space="preserve">  ในหลักทรัพย์เผื่อขาย</t>
  </si>
  <si>
    <t>กำไร (ขาดทุน) ต่อหุ้นขั้นพื้นฐาน (บาท)</t>
  </si>
  <si>
    <t>กำไร (ขาดทุน) ต่อหุ้นปรับลด  (บาท)</t>
  </si>
  <si>
    <t>กำไร (ขาดทุน) สำหรับปี</t>
  </si>
  <si>
    <t>รวมกำไร (ขาดทุน) เบ็ดเสร็จอื่นสำหรับปี</t>
  </si>
  <si>
    <t>กำไร (ขาดทุน) เบ็ดเสร็จรวมสำหรับปี</t>
  </si>
  <si>
    <t>การแบ่งปันกำไร (ขาดทุน) สำหรับปี</t>
  </si>
  <si>
    <t>การแบ่งปันกำไร (ขาดทุน) เบ็ดเสร็จรวมสำหรับปี</t>
  </si>
  <si>
    <t>ส่วนของ</t>
  </si>
  <si>
    <t>ที่ยังไม่เกิดขึ้นจริงจาก</t>
  </si>
  <si>
    <t>ส่วนได้เสียที่ไม่มี</t>
  </si>
  <si>
    <t>(ขาดทุนสะสม)</t>
  </si>
  <si>
    <t>เงินลงทุนในหลักทรัพย์เผื่อขาย</t>
  </si>
  <si>
    <t xml:space="preserve">รายการกับผู้ถือหุ้นที่บันทึกโดยตรงเข้าส่วนของผู้ถือหุ้น </t>
  </si>
  <si>
    <t>เพิ่มทุนเรือนหุ้น</t>
  </si>
  <si>
    <t xml:space="preserve">รวมรายการกับผู้ถือหุ้นที่บันทึกโดยตรงเข้าส่วนของผู้ถือหุ้น </t>
  </si>
  <si>
    <t>กำไร (ขาดทุน) เบ็ดเสร็จอื่น</t>
  </si>
  <si>
    <t>ยอดคงเหลือ ณ วันที่ 1 มกราคม 2558</t>
  </si>
  <si>
    <t xml:space="preserve">งบแสดงการเปลี่ยนแปลงส่วนของผู้ถือหุ้น </t>
  </si>
  <si>
    <t>จัดสรรเพื่อเป็น</t>
  </si>
  <si>
    <t>สำรองตามกฎหมาย</t>
  </si>
  <si>
    <t>กลับรายการจากการลดมูลค่าต้นทุนการพัฒนาอสังหาริมทรัพย์</t>
  </si>
  <si>
    <t>หนี้สูญและหนี้สงสัยจะสูญ</t>
  </si>
  <si>
    <t>ขาดทุนจากการลดมูลค่าวัสดุคงเหลือ</t>
  </si>
  <si>
    <t>ขาดทุนจากการจำหน่ายสินทรัพย์ถาวร</t>
  </si>
  <si>
    <t>ขาดทุนจากการตัดจำหน่ายภาษีเงินได้หัก ณ ที่จ่าย</t>
  </si>
  <si>
    <t>ค่าใช้จ่ายผลประโยชน์พนักงาน</t>
  </si>
  <si>
    <t>ประมาณการหนี้สินระยะสั้น</t>
  </si>
  <si>
    <t>เงินสดรับ (จ่าย) จากการดำเนินงาน</t>
  </si>
  <si>
    <t>เงินสดสุทธิได้มา (ใช้ไป) จากกิจกรรมดำเนินงาน</t>
  </si>
  <si>
    <t>เงินฝากสถาบันการเงินที่มีภาระค้ำประกันเพิ่มขึ้น</t>
  </si>
  <si>
    <t>เงินสดจ่ายเพื่อการลงทุนในบริษัทย่อย</t>
  </si>
  <si>
    <t>เงินสดจ่ายมัดจำค่าซื้อที่ดิน</t>
  </si>
  <si>
    <t>เงินสดรับจากการจำหน่ายอุปกรณ์</t>
  </si>
  <si>
    <t>เงินกู้ยืมระยะยาวจากสถาบันการเงินเพิ่มขึ้น</t>
  </si>
  <si>
    <t>จ่ายชำระหนี้สินภายใต้สัญญาเช่าการเงิน</t>
  </si>
  <si>
    <t>เงินรับจากการเพิ่มทุนหุ้นสามัญ</t>
  </si>
  <si>
    <t>เงินสดและรายการเทียบเท่าเงินสดลดลง - สุทธิ</t>
  </si>
  <si>
    <t>ยอดคงเหลือ ณ วันที่ 31 ธันวาคม 2559</t>
  </si>
  <si>
    <t>ยอดคงเหลือ ณ วันที่ 31 ธันวาคม 2558</t>
  </si>
  <si>
    <t>กำไร (ขาดทุน) เบ็ดเสร็จสำหรับปี</t>
  </si>
  <si>
    <t>รวมกำไร (ขาดทุน) เบ็ดเสร็จสำหรับปี</t>
  </si>
  <si>
    <t>ขาดทุนสำหรับปี</t>
  </si>
  <si>
    <t>จัดสรรเป็นสำรองตามกฎหมาย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</si>
  <si>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</si>
  <si>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</si>
  <si>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21</t>
  </si>
  <si>
    <t>5,7</t>
  </si>
  <si>
    <t>ขาดทุนจากการด้อยค่าของต้นทุนในการพัฒนาอสังหาริมทรัพย์</t>
  </si>
  <si>
    <t>เงินสดจ่ายซื้อสินทรัพย์ไม่มีตัวตน</t>
  </si>
  <si>
    <t>เงินให้กู้ยืมแก่กิจการที่เกี่ยวข้องกันเพิ่มขึ้น</t>
  </si>
  <si>
    <t>เงินให้กู้ยืมระยะยาวและดอกเบี้ยค้างรับแก่กิจการที่เกี่ยวข้องกัน</t>
  </si>
  <si>
    <t>เงินกู้ยืมระยะยาวจากสถาบันการเงิน - สุทธิจากส่วนที่ถึงกำหนดชำระภายในหนึ่งปี</t>
  </si>
  <si>
    <t xml:space="preserve">   หลักทรัพย์เผื่อขายเป็นขาดทุนจากการด้อยค่า</t>
  </si>
  <si>
    <t xml:space="preserve">        - ปรับปรุงขาดทุนจากการเปลี่ยนแปลงในมูลค่ายุติธรรมของ</t>
  </si>
  <si>
    <t>เงินสดสุทธิได้มาจากกิจกรรมจัดหาเงิน</t>
  </si>
  <si>
    <t>ข้อมูลกระแสเงินสดเปิดเผยเพิ่มเติม</t>
  </si>
  <si>
    <t>รายการที่มิใช่เงินสด</t>
  </si>
  <si>
    <t>2) รับโอนอสังหาริมทรัพย์เพื่อการลงทุนจากต้นทุนการพัฒนาอสังหาริมทรัพย์</t>
  </si>
  <si>
    <t>1) รับโอนที่ดินและสิ่งปลูกสร้างรอการพัฒนาจากต้นทุนการพัฒนาอสังหาริมทรัพย์</t>
  </si>
  <si>
    <t>กำไรจากการดำเนินงานก่อนเปลี่ยนแปลงในสินทรัพย์และหนี้สินดำเนินงาน</t>
  </si>
  <si>
    <t>ภาษีเงินได้ถูกหัก ณ ที่จ่าย</t>
  </si>
  <si>
    <t>อื่นๆ</t>
  </si>
  <si>
    <t>เงินกู้ยืมระยะสั้น</t>
  </si>
  <si>
    <t>5,17</t>
  </si>
  <si>
    <t>ขาดทุนจากการด้อยค่าของเงินลงทุนในหลักทรัพย์เผื่อขาย</t>
  </si>
  <si>
    <t>ขาดทุนจากการด้อยค่าของต้นทุนการพัฒนาอสังหาริมทรัพย์</t>
  </si>
  <si>
    <t>การได้มาซึ่งส่วนได้เสียที่ไม่มีอำนาจควบคุม</t>
  </si>
  <si>
    <t>20</t>
  </si>
  <si>
    <t>เงินสดจ่ายซื้ออาคารและอุปกรณ์</t>
  </si>
  <si>
    <t>เงินสดรับจากเงินกู้ยืมระยะสั้น</t>
  </si>
  <si>
    <t>จ่ายชำระคืนเงินกู้ยืมระยะสั้น</t>
  </si>
  <si>
    <t>ขาดทุนจากการด้อยค่าของเงินลงทุนในบริษัทย่อย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</si>
</sst>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\(#,##0\)"/>
    <numFmt numFmtId="218" formatCode="#,##0.00\ ;\(#,##0.00\)"/>
    <numFmt numFmtId="219" formatCode="_(* #,##0.0_);_(* \(#,##0.0\);_(* &quot;-&quot;??_);_(@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#,##0.0\ ;\(#,##0.0\)"/>
    <numFmt numFmtId="225" formatCode="#,##0.000\ ;\(#,##0.000\)"/>
    <numFmt numFmtId="226" formatCode="#,##0.0000\ ;\(#,##0.0000\)"/>
    <numFmt numFmtId="227" formatCode="[$-41E]d\ mmmm\ yyyy"/>
    <numFmt numFmtId="228" formatCode="[$-F800]dddd\,\ mmmm\ dd\,\ yyyy"/>
    <numFmt numFmtId="229" formatCode="_(* #,##0.000_);_(* \(#,##0.000\);_(* &quot;-&quot;??_);_(@_)"/>
    <numFmt numFmtId="230" formatCode="0.0"/>
    <numFmt numFmtId="231" formatCode="_(* #,##0.0000_);_(* \(#,##0.0000\);_(* &quot;-&quot;??_);_(@_)"/>
    <numFmt numFmtId="232" formatCode="d\-mmm\-yyyy"/>
    <numFmt numFmtId="233" formatCode="[$-107041E]d\ mmmm\ yyyy;@"/>
    <numFmt numFmtId="234" formatCode="mmm\ yyyy"/>
    <numFmt numFmtId="235" formatCode="[$-101041E]d\ mmmm\ yyyy;@"/>
    <numFmt numFmtId="236" formatCode="\ด\ด\ด\ \ป\ป\ป\ป"/>
    <numFmt numFmtId="237" formatCode="\ด\ด\ด"/>
    <numFmt numFmtId="238" formatCode="mmmm\ yyyy"/>
    <numFmt numFmtId="239" formatCode="0_);\(0\)"/>
    <numFmt numFmtId="240" formatCode="B1mmm\-yy"/>
    <numFmt numFmtId="241" formatCode="_(* #,##0.00_);_(* \(#,##0.00\);_(* &quot;-&quot;_);_(@_)"/>
    <numFmt numFmtId="242" formatCode="_(* #,##0.00000_);_(* \(#,##0.00000\);_(* &quot;-&quot;??_);_(@_)"/>
    <numFmt numFmtId="243" formatCode="[$-1070000]d/m/yy;@"/>
    <numFmt numFmtId="244" formatCode="_(* #,##0.000000_);_(* \(#,##0.000000\);_(* &quot;-&quot;??_);_(@_)"/>
    <numFmt numFmtId="245" formatCode="[$-1010000]d/m/yy;@"/>
    <numFmt numFmtId="246" formatCode="_-* #,##0.000_-;\-* #,##0.000_-;_-* &quot;-&quot;??_-;_-@_-"/>
    <numFmt numFmtId="247" formatCode="#,##0.00;\(#,##0.00\)"/>
    <numFmt numFmtId="248" formatCode="#,##0;\(#,##0\)"/>
    <numFmt numFmtId="249" formatCode="#,##0.00000\ ;\(#,##0.00000\)"/>
  </numFmts>
  <fonts count="37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0"/>
      <name val="ApFont"/>
      <family val="0"/>
    </font>
    <font>
      <b/>
      <i/>
      <sz val="14"/>
      <name val="Angsana New"/>
      <family val="1"/>
    </font>
    <font>
      <sz val="14"/>
      <name val="Cordia New"/>
      <family val="2"/>
    </font>
    <font>
      <sz val="14"/>
      <color indexed="8"/>
      <name val="AngsanaUPC"/>
      <family val="1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  <font>
      <sz val="14"/>
      <color indexed="9"/>
      <name val="Angsana New"/>
      <family val="1"/>
    </font>
    <font>
      <sz val="14"/>
      <color indexed="10"/>
      <name val="Angsana New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7" fillId="21" borderId="2" applyNumberFormat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8" fillId="0" borderId="6" applyNumberFormat="0" applyFill="0" applyAlignment="0" applyProtection="0"/>
    <xf numFmtId="0" fontId="1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09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217" fontId="23" fillId="0" borderId="0" xfId="0" applyNumberFormat="1" applyFont="1" applyBorder="1" applyAlignment="1">
      <alignment horizontal="right"/>
    </xf>
    <xf numFmtId="217" fontId="23" fillId="0" borderId="0" xfId="0" applyNumberFormat="1" applyFont="1" applyFill="1" applyBorder="1" applyAlignment="1">
      <alignment horizontal="right"/>
    </xf>
    <xf numFmtId="220" fontId="23" fillId="0" borderId="0" xfId="42" applyNumberFormat="1" applyFont="1" applyFill="1" applyBorder="1" applyAlignment="1">
      <alignment/>
    </xf>
    <xf numFmtId="220" fontId="23" fillId="0" borderId="0" xfId="42" applyNumberFormat="1" applyFont="1" applyFill="1" applyBorder="1" applyAlignment="1">
      <alignment horizontal="center"/>
    </xf>
    <xf numFmtId="220" fontId="23" fillId="0" borderId="0" xfId="42" applyNumberFormat="1" applyFont="1" applyFill="1" applyBorder="1" applyAlignment="1">
      <alignment horizontal="right"/>
    </xf>
    <xf numFmtId="220" fontId="23" fillId="0" borderId="10" xfId="42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220" fontId="23" fillId="0" borderId="0" xfId="42" applyNumberFormat="1" applyFont="1" applyFill="1" applyBorder="1" applyAlignment="1">
      <alignment vertical="center"/>
    </xf>
    <xf numFmtId="220" fontId="22" fillId="0" borderId="0" xfId="42" applyNumberFormat="1" applyFont="1" applyFill="1" applyBorder="1" applyAlignment="1">
      <alignment vertical="center"/>
    </xf>
    <xf numFmtId="217" fontId="23" fillId="0" borderId="0" xfId="0" applyNumberFormat="1" applyFont="1" applyFill="1" applyBorder="1" applyAlignment="1">
      <alignment horizontal="right" vertical="center"/>
    </xf>
    <xf numFmtId="220" fontId="23" fillId="0" borderId="0" xfId="42" applyNumberFormat="1" applyFont="1" applyFill="1" applyBorder="1" applyAlignment="1">
      <alignment horizontal="right" vertical="center"/>
    </xf>
    <xf numFmtId="220" fontId="23" fillId="0" borderId="0" xfId="42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220" fontId="23" fillId="0" borderId="11" xfId="42" applyNumberFormat="1" applyFont="1" applyFill="1" applyBorder="1" applyAlignment="1">
      <alignment horizontal="right" vertical="center"/>
    </xf>
    <xf numFmtId="217" fontId="23" fillId="0" borderId="0" xfId="0" applyNumberFormat="1" applyFont="1" applyFill="1" applyBorder="1" applyAlignment="1">
      <alignment horizontal="center"/>
    </xf>
    <xf numFmtId="220" fontId="23" fillId="0" borderId="10" xfId="42" applyNumberFormat="1" applyFont="1" applyFill="1" applyBorder="1" applyAlignment="1">
      <alignment horizontal="right" vertical="center"/>
    </xf>
    <xf numFmtId="220" fontId="23" fillId="0" borderId="0" xfId="47" applyNumberFormat="1" applyFont="1" applyFill="1" applyBorder="1" applyAlignment="1">
      <alignment/>
    </xf>
    <xf numFmtId="220" fontId="23" fillId="0" borderId="0" xfId="47" applyNumberFormat="1" applyFont="1" applyFill="1" applyBorder="1" applyAlignment="1">
      <alignment horizontal="right"/>
    </xf>
    <xf numFmtId="198" fontId="23" fillId="0" borderId="0" xfId="42" applyFont="1" applyFill="1" applyBorder="1" applyAlignment="1">
      <alignment horizontal="right" vertical="center"/>
    </xf>
    <xf numFmtId="220" fontId="23" fillId="0" borderId="12" xfId="42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17" fontId="23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217" fontId="23" fillId="0" borderId="10" xfId="0" applyNumberFormat="1" applyFont="1" applyFill="1" applyBorder="1" applyAlignment="1">
      <alignment horizontal="right"/>
    </xf>
    <xf numFmtId="218" fontId="23" fillId="0" borderId="0" xfId="0" applyNumberFormat="1" applyFont="1" applyFill="1" applyBorder="1" applyAlignment="1">
      <alignment horizontal="right"/>
    </xf>
    <xf numFmtId="218" fontId="23" fillId="0" borderId="0" xfId="0" applyNumberFormat="1" applyFont="1" applyBorder="1" applyAlignment="1">
      <alignment horizontal="right"/>
    </xf>
    <xf numFmtId="217" fontId="23" fillId="0" borderId="13" xfId="0" applyNumberFormat="1" applyFont="1" applyFill="1" applyBorder="1" applyAlignment="1">
      <alignment horizontal="right"/>
    </xf>
    <xf numFmtId="218" fontId="23" fillId="0" borderId="0" xfId="0" applyNumberFormat="1" applyFont="1" applyBorder="1" applyAlignment="1">
      <alignment/>
    </xf>
    <xf numFmtId="0" fontId="22" fillId="0" borderId="0" xfId="65" applyFont="1" applyFill="1" applyAlignment="1">
      <alignment/>
      <protection/>
    </xf>
    <xf numFmtId="220" fontId="0" fillId="0" borderId="0" xfId="42" applyNumberFormat="1" applyFont="1" applyFill="1" applyBorder="1" applyAlignment="1">
      <alignment/>
    </xf>
    <xf numFmtId="220" fontId="23" fillId="0" borderId="12" xfId="42" applyNumberFormat="1" applyFont="1" applyFill="1" applyBorder="1" applyAlignment="1">
      <alignment/>
    </xf>
    <xf numFmtId="220" fontId="23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/>
    </xf>
    <xf numFmtId="198" fontId="23" fillId="0" borderId="0" xfId="44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220" fontId="23" fillId="0" borderId="11" xfId="42" applyNumberFormat="1" applyFont="1" applyFill="1" applyBorder="1" applyAlignment="1">
      <alignment/>
    </xf>
    <xf numFmtId="217" fontId="23" fillId="0" borderId="12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217" fontId="23" fillId="0" borderId="0" xfId="0" applyNumberFormat="1" applyFont="1" applyFill="1" applyBorder="1" applyAlignment="1">
      <alignment/>
    </xf>
    <xf numFmtId="198" fontId="23" fillId="0" borderId="0" xfId="42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4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20" fontId="23" fillId="0" borderId="0" xfId="0" applyNumberFormat="1" applyFont="1" applyFill="1" applyBorder="1" applyAlignment="1">
      <alignment horizontal="right"/>
    </xf>
    <xf numFmtId="217" fontId="23" fillId="0" borderId="0" xfId="0" applyNumberFormat="1" applyFont="1" applyFill="1" applyAlignment="1">
      <alignment/>
    </xf>
    <xf numFmtId="220" fontId="23" fillId="0" borderId="0" xfId="42" applyNumberFormat="1" applyFont="1" applyFill="1" applyAlignment="1">
      <alignment/>
    </xf>
    <xf numFmtId="0" fontId="23" fillId="0" borderId="14" xfId="0" applyFont="1" applyFill="1" applyBorder="1" applyAlignment="1">
      <alignment horizontal="center"/>
    </xf>
    <xf numFmtId="220" fontId="23" fillId="0" borderId="10" xfId="42" applyNumberFormat="1" applyFont="1" applyFill="1" applyBorder="1" applyAlignment="1">
      <alignment horizontal="center" vertical="center"/>
    </xf>
    <xf numFmtId="220" fontId="23" fillId="0" borderId="14" xfId="42" applyNumberFormat="1" applyFont="1" applyFill="1" applyBorder="1" applyAlignment="1">
      <alignment horizontal="right" vertical="center"/>
    </xf>
    <xf numFmtId="220" fontId="23" fillId="0" borderId="12" xfId="42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98" fontId="23" fillId="0" borderId="0" xfId="42" applyFont="1" applyFill="1" applyAlignment="1">
      <alignment/>
    </xf>
    <xf numFmtId="220" fontId="23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 quotePrefix="1">
      <alignment/>
    </xf>
    <xf numFmtId="49" fontId="22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220" fontId="23" fillId="0" borderId="0" xfId="47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220" fontId="23" fillId="0" borderId="0" xfId="47" applyNumberFormat="1" applyFont="1" applyFill="1" applyBorder="1" applyAlignment="1">
      <alignment horizontal="center" vertical="center"/>
    </xf>
    <xf numFmtId="217" fontId="23" fillId="0" borderId="0" xfId="0" applyNumberFormat="1" applyFont="1" applyFill="1" applyBorder="1" applyAlignment="1">
      <alignment horizontal="center" vertical="center"/>
    </xf>
    <xf numFmtId="220" fontId="30" fillId="0" borderId="12" xfId="42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217" fontId="23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49" fontId="31" fillId="0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horizontal="left"/>
    </xf>
    <xf numFmtId="38" fontId="22" fillId="0" borderId="0" xfId="66" applyNumberFormat="1" applyFont="1" applyFill="1" applyAlignment="1">
      <alignment vertical="center"/>
      <protection/>
    </xf>
    <xf numFmtId="38" fontId="22" fillId="0" borderId="0" xfId="0" applyNumberFormat="1" applyFont="1" applyFill="1" applyAlignment="1">
      <alignment vertical="center"/>
    </xf>
    <xf numFmtId="37" fontId="22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/>
    </xf>
    <xf numFmtId="220" fontId="23" fillId="0" borderId="0" xfId="0" applyNumberFormat="1" applyFont="1" applyFill="1" applyAlignment="1">
      <alignment horizontal="center"/>
    </xf>
    <xf numFmtId="220" fontId="23" fillId="0" borderId="0" xfId="0" applyNumberFormat="1" applyFont="1" applyFill="1" applyAlignment="1">
      <alignment horizontal="right"/>
    </xf>
    <xf numFmtId="245" fontId="2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/>
    </xf>
    <xf numFmtId="245" fontId="23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198" fontId="22" fillId="0" borderId="0" xfId="42" applyFont="1" applyFill="1" applyBorder="1" applyAlignment="1">
      <alignment/>
    </xf>
    <xf numFmtId="220" fontId="23" fillId="0" borderId="10" xfId="42" applyNumberFormat="1" applyFont="1" applyFill="1" applyBorder="1" applyAlignment="1">
      <alignment horizontal="left"/>
    </xf>
    <xf numFmtId="220" fontId="23" fillId="0" borderId="11" xfId="42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220" fontId="23" fillId="0" borderId="0" xfId="49" applyNumberFormat="1" applyFont="1" applyFill="1" applyAlignment="1">
      <alignment horizontal="center"/>
    </xf>
    <xf numFmtId="49" fontId="23" fillId="0" borderId="0" xfId="0" applyNumberFormat="1" applyFont="1" applyFill="1" applyBorder="1" applyAlignment="1" quotePrefix="1">
      <alignment vertical="center"/>
    </xf>
    <xf numFmtId="0" fontId="26" fillId="0" borderId="0" xfId="0" applyFont="1" applyFill="1" applyBorder="1" applyAlignment="1">
      <alignment vertical="center"/>
    </xf>
    <xf numFmtId="220" fontId="23" fillId="0" borderId="11" xfId="0" applyNumberFormat="1" applyFont="1" applyFill="1" applyBorder="1" applyAlignment="1">
      <alignment horizontal="right"/>
    </xf>
    <xf numFmtId="220" fontId="23" fillId="0" borderId="0" xfId="49" applyNumberFormat="1" applyFont="1" applyFill="1" applyAlignment="1">
      <alignment/>
    </xf>
    <xf numFmtId="49" fontId="23" fillId="0" borderId="0" xfId="0" applyNumberFormat="1" applyFont="1" applyFill="1" applyBorder="1" applyAlignment="1">
      <alignment horizontal="left" vertical="center"/>
    </xf>
    <xf numFmtId="220" fontId="23" fillId="0" borderId="0" xfId="49" applyNumberFormat="1" applyFont="1" applyFill="1" applyBorder="1" applyAlignment="1">
      <alignment horizontal="center"/>
    </xf>
    <xf numFmtId="220" fontId="23" fillId="0" borderId="12" xfId="49" applyNumberFormat="1" applyFont="1" applyFill="1" applyBorder="1" applyAlignment="1">
      <alignment horizontal="center"/>
    </xf>
    <xf numFmtId="220" fontId="23" fillId="0" borderId="12" xfId="0" applyNumberFormat="1" applyFont="1" applyFill="1" applyBorder="1" applyAlignment="1">
      <alignment horizontal="right"/>
    </xf>
    <xf numFmtId="49" fontId="23" fillId="0" borderId="14" xfId="0" applyNumberFormat="1" applyFont="1" applyFill="1" applyBorder="1" applyAlignment="1">
      <alignment horizontal="centerContinuous"/>
    </xf>
    <xf numFmtId="49" fontId="23" fillId="0" borderId="12" xfId="0" applyNumberFormat="1" applyFont="1" applyFill="1" applyBorder="1" applyAlignment="1">
      <alignment horizontal="centerContinuous"/>
    </xf>
    <xf numFmtId="0" fontId="2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217" fontId="33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220" fontId="23" fillId="0" borderId="0" xfId="46" applyNumberFormat="1" applyFont="1" applyFill="1" applyBorder="1" applyAlignment="1">
      <alignment horizontal="right"/>
    </xf>
    <xf numFmtId="220" fontId="23" fillId="0" borderId="10" xfId="46" applyNumberFormat="1" applyFont="1" applyFill="1" applyBorder="1" applyAlignment="1">
      <alignment horizontal="right"/>
    </xf>
    <xf numFmtId="220" fontId="23" fillId="0" borderId="12" xfId="46" applyNumberFormat="1" applyFont="1" applyFill="1" applyBorder="1" applyAlignment="1">
      <alignment horizontal="right"/>
    </xf>
    <xf numFmtId="220" fontId="23" fillId="0" borderId="12" xfId="46" applyNumberFormat="1" applyFont="1" applyFill="1" applyBorder="1" applyAlignment="1">
      <alignment horizontal="center"/>
    </xf>
    <xf numFmtId="198" fontId="23" fillId="0" borderId="0" xfId="46" applyFont="1" applyFill="1" applyBorder="1" applyAlignment="1">
      <alignment horizontal="right"/>
    </xf>
    <xf numFmtId="220" fontId="23" fillId="0" borderId="0" xfId="46" applyNumberFormat="1" applyFont="1" applyFill="1" applyBorder="1" applyAlignment="1">
      <alignment horizontal="center"/>
    </xf>
    <xf numFmtId="220" fontId="23" fillId="0" borderId="0" xfId="46" applyNumberFormat="1" applyFont="1" applyBorder="1" applyAlignment="1">
      <alignment horizontal="center"/>
    </xf>
    <xf numFmtId="220" fontId="23" fillId="0" borderId="0" xfId="0" applyNumberFormat="1" applyFont="1" applyFill="1" applyBorder="1" applyAlignment="1">
      <alignment horizontal="center"/>
    </xf>
    <xf numFmtId="220" fontId="23" fillId="0" borderId="12" xfId="0" applyNumberFormat="1" applyFont="1" applyFill="1" applyBorder="1" applyAlignment="1">
      <alignment horizontal="center"/>
    </xf>
    <xf numFmtId="220" fontId="23" fillId="0" borderId="10" xfId="46" applyNumberFormat="1" applyFont="1" applyFill="1" applyBorder="1" applyAlignment="1">
      <alignment horizontal="center"/>
    </xf>
    <xf numFmtId="220" fontId="35" fillId="0" borderId="0" xfId="0" applyNumberFormat="1" applyFont="1" applyFill="1" applyBorder="1" applyAlignment="1">
      <alignment horizontal="right"/>
    </xf>
    <xf numFmtId="220" fontId="23" fillId="0" borderId="11" xfId="46" applyNumberFormat="1" applyFont="1" applyFill="1" applyBorder="1" applyAlignment="1">
      <alignment horizontal="center"/>
    </xf>
    <xf numFmtId="220" fontId="23" fillId="0" borderId="13" xfId="46" applyNumberFormat="1" applyFont="1" applyFill="1" applyBorder="1" applyAlignment="1">
      <alignment horizontal="center"/>
    </xf>
    <xf numFmtId="198" fontId="23" fillId="0" borderId="0" xfId="46" applyFont="1" applyBorder="1" applyAlignment="1">
      <alignment horizontal="right"/>
    </xf>
    <xf numFmtId="198" fontId="23" fillId="0" borderId="0" xfId="46" applyFont="1" applyBorder="1" applyAlignment="1">
      <alignment/>
    </xf>
    <xf numFmtId="220" fontId="23" fillId="0" borderId="0" xfId="46" applyNumberFormat="1" applyFont="1" applyBorder="1" applyAlignment="1">
      <alignment/>
    </xf>
    <xf numFmtId="246" fontId="23" fillId="0" borderId="0" xfId="0" applyNumberFormat="1" applyFont="1" applyFill="1" applyBorder="1" applyAlignment="1">
      <alignment/>
    </xf>
    <xf numFmtId="229" fontId="23" fillId="0" borderId="0" xfId="46" applyNumberFormat="1" applyFont="1" applyFill="1" applyBorder="1" applyAlignment="1">
      <alignment/>
    </xf>
    <xf numFmtId="0" fontId="22" fillId="0" borderId="0" xfId="0" applyNumberFormat="1" applyFont="1" applyFill="1" applyAlignment="1">
      <alignment wrapText="1"/>
    </xf>
    <xf numFmtId="217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 vertical="center"/>
    </xf>
    <xf numFmtId="217" fontId="23" fillId="0" borderId="10" xfId="0" applyNumberFormat="1" applyFont="1" applyFill="1" applyBorder="1" applyAlignment="1">
      <alignment horizontal="center"/>
    </xf>
    <xf numFmtId="198" fontId="23" fillId="0" borderId="0" xfId="47" applyFont="1" applyFill="1" applyBorder="1" applyAlignment="1">
      <alignment horizontal="center" vertical="center"/>
    </xf>
    <xf numFmtId="220" fontId="23" fillId="0" borderId="10" xfId="47" applyNumberFormat="1" applyFont="1" applyFill="1" applyBorder="1" applyAlignment="1">
      <alignment horizontal="center" vertical="center"/>
    </xf>
    <xf numFmtId="217" fontId="23" fillId="0" borderId="11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220" fontId="23" fillId="0" borderId="0" xfId="49" applyNumberFormat="1" applyFont="1" applyFill="1" applyBorder="1" applyAlignment="1">
      <alignment/>
    </xf>
    <xf numFmtId="220" fontId="23" fillId="0" borderId="12" xfId="49" applyNumberFormat="1" applyFont="1" applyFill="1" applyBorder="1" applyAlignment="1">
      <alignment/>
    </xf>
    <xf numFmtId="220" fontId="23" fillId="0" borderId="12" xfId="47" applyNumberFormat="1" applyFont="1" applyFill="1" applyBorder="1" applyAlignment="1">
      <alignment horizontal="center"/>
    </xf>
    <xf numFmtId="220" fontId="23" fillId="0" borderId="10" xfId="49" applyNumberFormat="1" applyFont="1" applyFill="1" applyBorder="1" applyAlignment="1">
      <alignment/>
    </xf>
    <xf numFmtId="217" fontId="23" fillId="0" borderId="14" xfId="0" applyNumberFormat="1" applyFont="1" applyFill="1" applyBorder="1" applyAlignment="1">
      <alignment horizontal="right"/>
    </xf>
    <xf numFmtId="220" fontId="23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 horizontal="center"/>
    </xf>
    <xf numFmtId="217" fontId="36" fillId="0" borderId="0" xfId="0" applyNumberFormat="1" applyFont="1" applyFill="1" applyBorder="1" applyAlignment="1">
      <alignment horizontal="right"/>
    </xf>
    <xf numFmtId="220" fontId="36" fillId="0" borderId="0" xfId="0" applyNumberFormat="1" applyFont="1" applyFill="1" applyBorder="1" applyAlignment="1">
      <alignment horizontal="right"/>
    </xf>
    <xf numFmtId="0" fontId="23" fillId="0" borderId="0" xfId="42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217" fontId="30" fillId="0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220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247" fontId="23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220" fontId="23" fillId="0" borderId="0" xfId="0" applyNumberFormat="1" applyFont="1" applyFill="1" applyBorder="1" applyAlignment="1">
      <alignment/>
    </xf>
    <xf numFmtId="220" fontId="23" fillId="0" borderId="12" xfId="0" applyNumberFormat="1" applyFont="1" applyFill="1" applyBorder="1" applyAlignment="1">
      <alignment/>
    </xf>
    <xf numFmtId="220" fontId="23" fillId="0" borderId="10" xfId="42" applyNumberFormat="1" applyFont="1" applyFill="1" applyBorder="1" applyAlignment="1">
      <alignment horizontal="center"/>
    </xf>
    <xf numFmtId="217" fontId="23" fillId="0" borderId="0" xfId="49" applyNumberFormat="1" applyFont="1" applyFill="1" applyBorder="1" applyAlignment="1">
      <alignment/>
    </xf>
    <xf numFmtId="217" fontId="23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49" fontId="22" fillId="24" borderId="0" xfId="0" applyNumberFormat="1" applyFont="1" applyFill="1" applyBorder="1" applyAlignment="1">
      <alignment vertical="center"/>
    </xf>
    <xf numFmtId="198" fontId="23" fillId="0" borderId="0" xfId="42" applyFont="1" applyFill="1" applyBorder="1" applyAlignment="1">
      <alignment horizontal="center"/>
    </xf>
    <xf numFmtId="198" fontId="23" fillId="0" borderId="0" xfId="42" applyFont="1" applyFill="1" applyAlignment="1">
      <alignment horizontal="center"/>
    </xf>
    <xf numFmtId="198" fontId="23" fillId="0" borderId="12" xfId="42" applyFont="1" applyFill="1" applyBorder="1" applyAlignment="1">
      <alignment horizontal="center"/>
    </xf>
    <xf numFmtId="198" fontId="23" fillId="0" borderId="10" xfId="42" applyFont="1" applyFill="1" applyBorder="1" applyAlignment="1">
      <alignment horizontal="center"/>
    </xf>
    <xf numFmtId="198" fontId="23" fillId="0" borderId="0" xfId="42" applyFont="1" applyFill="1" applyBorder="1" applyAlignment="1">
      <alignment horizontal="center" vertical="center"/>
    </xf>
    <xf numFmtId="198" fontId="23" fillId="0" borderId="10" xfId="42" applyFont="1" applyFill="1" applyBorder="1" applyAlignment="1">
      <alignment horizontal="center" vertical="center"/>
    </xf>
    <xf numFmtId="220" fontId="23" fillId="0" borderId="12" xfId="47" applyNumberFormat="1" applyFont="1" applyFill="1" applyBorder="1" applyAlignment="1">
      <alignment horizontal="right"/>
    </xf>
    <xf numFmtId="220" fontId="23" fillId="0" borderId="12" xfId="42" applyNumberFormat="1" applyFont="1" applyFill="1" applyBorder="1" applyAlignment="1">
      <alignment horizontal="center"/>
    </xf>
    <xf numFmtId="225" fontId="23" fillId="0" borderId="11" xfId="0" applyNumberFormat="1" applyFont="1" applyFill="1" applyBorder="1" applyAlignment="1">
      <alignment horizontal="right"/>
    </xf>
    <xf numFmtId="225" fontId="23" fillId="0" borderId="0" xfId="0" applyNumberFormat="1" applyFont="1" applyFill="1" applyBorder="1" applyAlignment="1">
      <alignment horizontal="right"/>
    </xf>
    <xf numFmtId="225" fontId="23" fillId="0" borderId="11" xfId="0" applyNumberFormat="1" applyFont="1" applyFill="1" applyBorder="1" applyAlignment="1">
      <alignment/>
    </xf>
    <xf numFmtId="225" fontId="23" fillId="0" borderId="0" xfId="0" applyNumberFormat="1" applyFont="1" applyFill="1" applyBorder="1" applyAlignment="1">
      <alignment/>
    </xf>
    <xf numFmtId="220" fontId="23" fillId="0" borderId="13" xfId="47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zoomScale="120" zoomScaleNormal="120" zoomScaleSheetLayoutView="130" workbookViewId="0" topLeftCell="A20">
      <selection activeCell="F26" sqref="F26"/>
    </sheetView>
  </sheetViews>
  <sheetFormatPr defaultColWidth="9.140625" defaultRowHeight="21.75" customHeight="1"/>
  <cols>
    <col min="1" max="1" width="2.8515625" style="24" customWidth="1"/>
    <col min="2" max="2" width="2.28125" style="24" customWidth="1"/>
    <col min="3" max="3" width="5.00390625" style="21" customWidth="1"/>
    <col min="4" max="4" width="3.8515625" style="21" customWidth="1"/>
    <col min="5" max="5" width="48.140625" style="21" customWidth="1"/>
    <col min="6" max="6" width="8.140625" style="118" customWidth="1"/>
    <col min="7" max="7" width="0.9921875" style="24" customWidth="1"/>
    <col min="8" max="8" width="14.8515625" style="24" customWidth="1"/>
    <col min="9" max="9" width="0.9921875" style="24" customWidth="1"/>
    <col min="10" max="10" width="14.7109375" style="24" customWidth="1"/>
    <col min="11" max="11" width="0.9921875" style="24" customWidth="1"/>
    <col min="12" max="12" width="14.8515625" style="24" customWidth="1"/>
    <col min="13" max="13" width="0.9921875" style="24" customWidth="1"/>
    <col min="14" max="14" width="14.7109375" style="24" customWidth="1"/>
    <col min="15" max="15" width="9.140625" style="24" customWidth="1"/>
    <col min="16" max="16" width="9.28125" style="24" customWidth="1"/>
    <col min="17" max="16384" width="9.140625" style="24" customWidth="1"/>
  </cols>
  <sheetData>
    <row r="1" spans="1:12" s="40" customFormat="1" ht="22.5" customHeight="1">
      <c r="A1" s="39" t="s">
        <v>0</v>
      </c>
      <c r="B1" s="39"/>
      <c r="C1" s="39"/>
      <c r="D1" s="39"/>
      <c r="E1" s="39"/>
      <c r="F1" s="101"/>
      <c r="G1" s="39"/>
      <c r="H1" s="39"/>
      <c r="I1" s="39"/>
      <c r="J1" s="39"/>
      <c r="K1" s="39"/>
      <c r="L1" s="39"/>
    </row>
    <row r="2" spans="1:12" s="40" customFormat="1" ht="22.5" customHeight="1">
      <c r="A2" s="39" t="s">
        <v>57</v>
      </c>
      <c r="B2" s="39"/>
      <c r="C2" s="39"/>
      <c r="D2" s="39"/>
      <c r="E2" s="39"/>
      <c r="F2" s="101"/>
      <c r="G2" s="39"/>
      <c r="H2" s="39"/>
      <c r="I2" s="39"/>
      <c r="J2" s="39"/>
      <c r="K2" s="39"/>
      <c r="L2" s="39"/>
    </row>
    <row r="3" spans="1:13" s="40" customFormat="1" ht="22.5" customHeight="1">
      <c r="A3" s="188" t="s">
        <v>94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2" s="4" customFormat="1" ht="21.75" customHeight="1">
      <c r="A4" s="86"/>
      <c r="B4" s="86"/>
      <c r="C4" s="86"/>
      <c r="D4" s="86"/>
      <c r="E4" s="86"/>
      <c r="F4" s="102"/>
      <c r="G4" s="86"/>
      <c r="H4" s="86"/>
      <c r="I4" s="86"/>
      <c r="J4" s="86"/>
      <c r="K4" s="86"/>
      <c r="L4" s="86"/>
    </row>
    <row r="5" spans="1:17" s="104" customFormat="1" ht="21">
      <c r="A5" s="103" t="s">
        <v>65</v>
      </c>
      <c r="D5" s="57"/>
      <c r="M5" s="105"/>
      <c r="N5" s="105"/>
      <c r="O5" s="105"/>
      <c r="P5" s="105"/>
      <c r="Q5" s="105"/>
    </row>
    <row r="6" spans="3:14" s="4" customFormat="1" ht="21.75" customHeight="1">
      <c r="C6" s="15"/>
      <c r="D6" s="15"/>
      <c r="E6" s="15"/>
      <c r="F6" s="83"/>
      <c r="G6" s="2"/>
      <c r="H6" s="204" t="s">
        <v>86</v>
      </c>
      <c r="I6" s="204"/>
      <c r="J6" s="204"/>
      <c r="K6" s="204"/>
      <c r="L6" s="204"/>
      <c r="M6" s="204"/>
      <c r="N6" s="204"/>
    </row>
    <row r="7" spans="3:14" s="4" customFormat="1" ht="21.75" customHeight="1">
      <c r="C7" s="90"/>
      <c r="D7" s="90"/>
      <c r="E7" s="90"/>
      <c r="F7" s="83"/>
      <c r="G7" s="2"/>
      <c r="H7" s="204" t="s">
        <v>1</v>
      </c>
      <c r="I7" s="204"/>
      <c r="J7" s="204"/>
      <c r="K7" s="87"/>
      <c r="L7" s="205" t="s">
        <v>72</v>
      </c>
      <c r="M7" s="205"/>
      <c r="N7" s="205"/>
    </row>
    <row r="8" spans="3:14" s="4" customFormat="1" ht="21.75" customHeight="1">
      <c r="C8" s="90"/>
      <c r="D8" s="90"/>
      <c r="E8" s="90"/>
      <c r="G8" s="2"/>
      <c r="H8" s="131" t="s">
        <v>95</v>
      </c>
      <c r="I8" s="2"/>
      <c r="J8" s="131" t="s">
        <v>96</v>
      </c>
      <c r="K8" s="87"/>
      <c r="L8" s="131" t="s">
        <v>95</v>
      </c>
      <c r="M8" s="2"/>
      <c r="N8" s="131" t="s">
        <v>96</v>
      </c>
    </row>
    <row r="9" spans="3:14" s="4" customFormat="1" ht="21.75" customHeight="1">
      <c r="C9" s="90"/>
      <c r="D9" s="90"/>
      <c r="E9" s="90"/>
      <c r="F9" s="98" t="s">
        <v>2</v>
      </c>
      <c r="G9" s="2"/>
      <c r="H9" s="132"/>
      <c r="I9" s="2"/>
      <c r="J9" s="132" t="s">
        <v>97</v>
      </c>
      <c r="K9" s="87"/>
      <c r="L9" s="132"/>
      <c r="M9" s="2"/>
      <c r="N9" s="132" t="s">
        <v>97</v>
      </c>
    </row>
    <row r="10" spans="1:14" s="4" customFormat="1" ht="21.75" customHeight="1">
      <c r="A10" s="90" t="s">
        <v>6</v>
      </c>
      <c r="C10" s="15"/>
      <c r="D10" s="15"/>
      <c r="E10" s="15"/>
      <c r="F10" s="106"/>
      <c r="G10" s="8"/>
      <c r="H10" s="8"/>
      <c r="I10" s="8"/>
      <c r="J10" s="8"/>
      <c r="K10" s="10"/>
      <c r="L10" s="10"/>
      <c r="M10" s="10"/>
      <c r="N10" s="10"/>
    </row>
    <row r="11" spans="1:14" s="4" customFormat="1" ht="21.75" customHeight="1">
      <c r="A11" s="15" t="s">
        <v>7</v>
      </c>
      <c r="C11" s="15"/>
      <c r="D11" s="15"/>
      <c r="E11" s="15"/>
      <c r="F11" s="43">
        <v>6</v>
      </c>
      <c r="H11" s="11">
        <v>60664120</v>
      </c>
      <c r="J11" s="107">
        <v>76876039</v>
      </c>
      <c r="K11" s="10"/>
      <c r="L11" s="11">
        <v>28149886</v>
      </c>
      <c r="M11" s="10"/>
      <c r="N11" s="108">
        <v>60449030</v>
      </c>
    </row>
    <row r="12" spans="1:14" s="4" customFormat="1" ht="21.75" customHeight="1">
      <c r="A12" s="15" t="s">
        <v>64</v>
      </c>
      <c r="C12" s="15"/>
      <c r="D12" s="15"/>
      <c r="E12" s="15"/>
      <c r="F12" s="43" t="s">
        <v>167</v>
      </c>
      <c r="G12" s="2"/>
      <c r="H12" s="11">
        <v>80821307</v>
      </c>
      <c r="J12" s="107">
        <v>71471558</v>
      </c>
      <c r="K12" s="10"/>
      <c r="L12" s="11">
        <v>69933918</v>
      </c>
      <c r="M12" s="10"/>
      <c r="N12" s="108">
        <v>70472240</v>
      </c>
    </row>
    <row r="13" spans="1:14" s="4" customFormat="1" ht="21.75" customHeight="1">
      <c r="A13" s="109" t="s">
        <v>98</v>
      </c>
      <c r="C13" s="15"/>
      <c r="D13" s="15"/>
      <c r="E13" s="15"/>
      <c r="F13" s="43">
        <v>5</v>
      </c>
      <c r="H13" s="107" t="s">
        <v>42</v>
      </c>
      <c r="J13" s="107" t="s">
        <v>42</v>
      </c>
      <c r="K13" s="10"/>
      <c r="L13" s="107" t="s">
        <v>42</v>
      </c>
      <c r="M13" s="10"/>
      <c r="N13" s="108">
        <v>60893699</v>
      </c>
    </row>
    <row r="14" spans="1:14" s="4" customFormat="1" ht="21.75" customHeight="1">
      <c r="A14" s="15" t="s">
        <v>25</v>
      </c>
      <c r="C14" s="15"/>
      <c r="D14" s="15"/>
      <c r="E14" s="15"/>
      <c r="F14" s="43">
        <v>8</v>
      </c>
      <c r="G14" s="2"/>
      <c r="H14" s="12">
        <v>531153602</v>
      </c>
      <c r="J14" s="107">
        <v>852096018</v>
      </c>
      <c r="K14" s="10"/>
      <c r="L14" s="12">
        <v>242695463</v>
      </c>
      <c r="M14" s="10"/>
      <c r="N14" s="108">
        <v>405318673</v>
      </c>
    </row>
    <row r="15" spans="1:14" s="4" customFormat="1" ht="21.75" customHeight="1">
      <c r="A15" s="15" t="s">
        <v>8</v>
      </c>
      <c r="C15" s="15"/>
      <c r="D15" s="15"/>
      <c r="E15" s="15"/>
      <c r="F15" s="110"/>
      <c r="H15" s="11">
        <v>799854</v>
      </c>
      <c r="J15" s="107">
        <v>750314</v>
      </c>
      <c r="K15" s="10"/>
      <c r="L15" s="11">
        <v>799854</v>
      </c>
      <c r="M15" s="10"/>
      <c r="N15" s="108">
        <v>750314</v>
      </c>
    </row>
    <row r="16" spans="1:14" s="4" customFormat="1" ht="21.75" customHeight="1" hidden="1">
      <c r="A16" s="15" t="s">
        <v>152</v>
      </c>
      <c r="C16" s="15"/>
      <c r="D16" s="15"/>
      <c r="E16" s="15"/>
      <c r="F16" s="110"/>
      <c r="H16" s="11"/>
      <c r="J16" s="107">
        <v>0</v>
      </c>
      <c r="K16" s="10"/>
      <c r="L16" s="11">
        <v>0</v>
      </c>
      <c r="M16" s="10"/>
      <c r="N16" s="108">
        <v>0</v>
      </c>
    </row>
    <row r="17" spans="1:14" s="4" customFormat="1" ht="21.75" customHeight="1">
      <c r="A17" s="15" t="s">
        <v>99</v>
      </c>
      <c r="C17" s="15"/>
      <c r="D17" s="15"/>
      <c r="E17" s="15"/>
      <c r="F17" s="43">
        <v>9</v>
      </c>
      <c r="H17" s="11">
        <v>5361390</v>
      </c>
      <c r="J17" s="107" t="s">
        <v>42</v>
      </c>
      <c r="K17" s="10"/>
      <c r="L17" s="107" t="s">
        <v>42</v>
      </c>
      <c r="M17" s="10"/>
      <c r="N17" s="107" t="s">
        <v>42</v>
      </c>
    </row>
    <row r="18" spans="1:14" s="4" customFormat="1" ht="21.75" customHeight="1">
      <c r="A18" s="111" t="s">
        <v>84</v>
      </c>
      <c r="C18" s="15"/>
      <c r="D18" s="15"/>
      <c r="E18" s="15"/>
      <c r="F18" s="43"/>
      <c r="H18" s="11">
        <v>205486</v>
      </c>
      <c r="J18" s="107">
        <v>770359</v>
      </c>
      <c r="K18" s="10"/>
      <c r="L18" s="107" t="s">
        <v>42</v>
      </c>
      <c r="M18" s="10"/>
      <c r="N18" s="107" t="s">
        <v>42</v>
      </c>
    </row>
    <row r="19" spans="1:14" s="4" customFormat="1" ht="21.75" customHeight="1">
      <c r="A19" s="90" t="s">
        <v>9</v>
      </c>
      <c r="B19" s="90"/>
      <c r="C19" s="90"/>
      <c r="D19" s="15"/>
      <c r="E19" s="90"/>
      <c r="F19" s="112"/>
      <c r="G19" s="8"/>
      <c r="H19" s="14">
        <f>SUM(H11:H18)</f>
        <v>679005759</v>
      </c>
      <c r="I19" s="8"/>
      <c r="J19" s="14">
        <f>SUM(J11:J18)</f>
        <v>1001964288</v>
      </c>
      <c r="K19" s="10"/>
      <c r="L19" s="14">
        <f>SUM(L11:L18)</f>
        <v>341579121</v>
      </c>
      <c r="M19" s="10"/>
      <c r="N19" s="14">
        <f>SUM(N11:N18)</f>
        <v>597883956</v>
      </c>
    </row>
    <row r="20" spans="3:14" s="4" customFormat="1" ht="21.75" customHeight="1">
      <c r="C20" s="90"/>
      <c r="D20" s="90"/>
      <c r="E20" s="90"/>
      <c r="F20" s="112"/>
      <c r="G20" s="8"/>
      <c r="H20" s="10"/>
      <c r="I20" s="8"/>
      <c r="J20" s="10"/>
      <c r="K20" s="10"/>
      <c r="L20" s="10"/>
      <c r="M20" s="10"/>
      <c r="N20" s="10"/>
    </row>
    <row r="21" spans="1:14" s="4" customFormat="1" ht="21.75" customHeight="1">
      <c r="A21" s="90" t="s">
        <v>10</v>
      </c>
      <c r="C21" s="15"/>
      <c r="D21" s="15"/>
      <c r="E21" s="15"/>
      <c r="F21" s="112"/>
      <c r="G21" s="8"/>
      <c r="H21" s="8"/>
      <c r="I21" s="8"/>
      <c r="J21" s="8"/>
      <c r="K21" s="10"/>
      <c r="L21" s="10"/>
      <c r="M21" s="10"/>
      <c r="N21" s="10"/>
    </row>
    <row r="22" spans="1:14" s="4" customFormat="1" ht="21.75" customHeight="1">
      <c r="A22" s="4" t="s">
        <v>28</v>
      </c>
      <c r="C22" s="15"/>
      <c r="D22" s="15"/>
      <c r="E22" s="15"/>
      <c r="F22" s="43">
        <v>10</v>
      </c>
      <c r="G22" s="8"/>
      <c r="H22" s="11">
        <v>1955733</v>
      </c>
      <c r="I22" s="8"/>
      <c r="J22" s="107">
        <v>755733</v>
      </c>
      <c r="K22" s="10"/>
      <c r="L22" s="11">
        <v>1955733</v>
      </c>
      <c r="M22" s="10"/>
      <c r="N22" s="108">
        <v>755733</v>
      </c>
    </row>
    <row r="23" spans="1:14" s="4" customFormat="1" ht="21.75" customHeight="1">
      <c r="A23" s="4" t="s">
        <v>171</v>
      </c>
      <c r="C23" s="15"/>
      <c r="D23" s="15"/>
      <c r="E23" s="15"/>
      <c r="F23" s="43">
        <v>5</v>
      </c>
      <c r="G23" s="8"/>
      <c r="H23" s="107" t="s">
        <v>42</v>
      </c>
      <c r="I23" s="8"/>
      <c r="J23" s="107" t="s">
        <v>42</v>
      </c>
      <c r="K23" s="10"/>
      <c r="L23" s="11">
        <v>132255038</v>
      </c>
      <c r="M23" s="10"/>
      <c r="N23" s="107" t="s">
        <v>42</v>
      </c>
    </row>
    <row r="24" spans="1:14" s="4" customFormat="1" ht="21.75" customHeight="1">
      <c r="A24" s="15" t="s">
        <v>100</v>
      </c>
      <c r="C24" s="15"/>
      <c r="D24" s="15"/>
      <c r="E24" s="15"/>
      <c r="F24" s="43">
        <v>11</v>
      </c>
      <c r="G24" s="2"/>
      <c r="H24" s="10">
        <v>8451795</v>
      </c>
      <c r="J24" s="107">
        <v>7294802</v>
      </c>
      <c r="K24" s="10"/>
      <c r="L24" s="10">
        <v>8451795</v>
      </c>
      <c r="M24" s="10"/>
      <c r="N24" s="108">
        <v>7294802</v>
      </c>
    </row>
    <row r="25" spans="1:14" s="4" customFormat="1" ht="21.75" customHeight="1">
      <c r="A25" s="4" t="s">
        <v>80</v>
      </c>
      <c r="C25" s="15"/>
      <c r="D25" s="15"/>
      <c r="E25" s="15"/>
      <c r="F25" s="43">
        <v>12</v>
      </c>
      <c r="G25" s="8"/>
      <c r="H25" s="107" t="s">
        <v>42</v>
      </c>
      <c r="I25" s="8"/>
      <c r="J25" s="107" t="s">
        <v>42</v>
      </c>
      <c r="K25" s="10"/>
      <c r="L25" s="12">
        <v>578107291</v>
      </c>
      <c r="M25" s="10"/>
      <c r="N25" s="108">
        <v>550107350</v>
      </c>
    </row>
    <row r="26" spans="1:14" s="4" customFormat="1" ht="21.75" customHeight="1">
      <c r="A26" s="4" t="s">
        <v>101</v>
      </c>
      <c r="C26" s="15"/>
      <c r="D26" s="15"/>
      <c r="E26" s="15"/>
      <c r="F26" s="43">
        <v>13</v>
      </c>
      <c r="G26" s="8"/>
      <c r="H26" s="11">
        <v>619797281</v>
      </c>
      <c r="I26" s="8"/>
      <c r="J26" s="107">
        <v>331999138</v>
      </c>
      <c r="K26" s="10"/>
      <c r="L26" s="12">
        <v>269195424</v>
      </c>
      <c r="M26" s="10"/>
      <c r="N26" s="108">
        <v>167481815</v>
      </c>
    </row>
    <row r="27" spans="1:14" s="4" customFormat="1" ht="21.75" customHeight="1">
      <c r="A27" s="4" t="s">
        <v>85</v>
      </c>
      <c r="C27" s="15"/>
      <c r="D27" s="15"/>
      <c r="E27" s="15"/>
      <c r="F27" s="43">
        <v>14</v>
      </c>
      <c r="G27" s="8"/>
      <c r="H27" s="11">
        <v>91108061</v>
      </c>
      <c r="I27" s="113"/>
      <c r="J27" s="107">
        <v>81343140</v>
      </c>
      <c r="K27" s="10"/>
      <c r="L27" s="12">
        <v>13242345</v>
      </c>
      <c r="M27" s="10"/>
      <c r="N27" s="107" t="s">
        <v>42</v>
      </c>
    </row>
    <row r="28" spans="1:14" s="4" customFormat="1" ht="21.75" customHeight="1">
      <c r="A28" s="15" t="s">
        <v>70</v>
      </c>
      <c r="C28" s="15"/>
      <c r="D28" s="15"/>
      <c r="E28" s="15"/>
      <c r="F28" s="43">
        <v>15</v>
      </c>
      <c r="G28" s="2"/>
      <c r="H28" s="12">
        <v>218198206</v>
      </c>
      <c r="J28" s="107">
        <v>135489345</v>
      </c>
      <c r="K28" s="10"/>
      <c r="L28" s="10">
        <v>214139314</v>
      </c>
      <c r="M28" s="10"/>
      <c r="N28" s="108">
        <v>130263397</v>
      </c>
    </row>
    <row r="29" spans="1:14" s="4" customFormat="1" ht="21.75" customHeight="1">
      <c r="A29" s="15" t="s">
        <v>108</v>
      </c>
      <c r="C29" s="15"/>
      <c r="D29" s="15"/>
      <c r="E29" s="15"/>
      <c r="F29" s="43"/>
      <c r="G29" s="2"/>
      <c r="H29" s="12">
        <v>4177374</v>
      </c>
      <c r="J29" s="107">
        <v>17</v>
      </c>
      <c r="K29" s="10"/>
      <c r="L29" s="10">
        <v>4177374</v>
      </c>
      <c r="M29" s="10"/>
      <c r="N29" s="108">
        <v>17</v>
      </c>
    </row>
    <row r="30" spans="1:14" s="4" customFormat="1" ht="21.75" customHeight="1">
      <c r="A30" s="15" t="s">
        <v>73</v>
      </c>
      <c r="C30" s="15"/>
      <c r="D30" s="15"/>
      <c r="E30" s="15"/>
      <c r="F30" s="43">
        <v>24</v>
      </c>
      <c r="G30" s="2"/>
      <c r="H30" s="12">
        <v>7673767</v>
      </c>
      <c r="J30" s="107">
        <v>7603188</v>
      </c>
      <c r="K30" s="10"/>
      <c r="L30" s="10">
        <v>6033202</v>
      </c>
      <c r="M30" s="10"/>
      <c r="N30" s="108">
        <v>5702820</v>
      </c>
    </row>
    <row r="31" spans="1:14" s="4" customFormat="1" ht="21.75" customHeight="1">
      <c r="A31" s="15" t="s">
        <v>11</v>
      </c>
      <c r="C31" s="15"/>
      <c r="D31" s="15"/>
      <c r="E31" s="15"/>
      <c r="F31" s="43"/>
      <c r="H31" s="11"/>
      <c r="J31" s="107"/>
      <c r="K31" s="10"/>
      <c r="L31" s="10"/>
      <c r="M31" s="10"/>
      <c r="N31" s="108"/>
    </row>
    <row r="32" spans="1:14" s="4" customFormat="1" ht="21.75" customHeight="1">
      <c r="A32" s="15"/>
      <c r="B32" s="4" t="s">
        <v>181</v>
      </c>
      <c r="C32" s="15"/>
      <c r="D32" s="15"/>
      <c r="E32" s="15"/>
      <c r="F32" s="43"/>
      <c r="H32" s="11">
        <v>17258083</v>
      </c>
      <c r="J32" s="107">
        <v>13034998</v>
      </c>
      <c r="K32" s="10"/>
      <c r="L32" s="10">
        <v>16697299</v>
      </c>
      <c r="M32" s="10"/>
      <c r="N32" s="108">
        <v>12050168</v>
      </c>
    </row>
    <row r="33" spans="1:14" s="4" customFormat="1" ht="21.75" customHeight="1">
      <c r="A33" s="15"/>
      <c r="B33" s="4" t="s">
        <v>182</v>
      </c>
      <c r="C33" s="15"/>
      <c r="D33" s="15"/>
      <c r="E33" s="15"/>
      <c r="F33" s="43">
        <v>5</v>
      </c>
      <c r="H33" s="11">
        <v>3765797</v>
      </c>
      <c r="J33" s="107">
        <v>3724319</v>
      </c>
      <c r="K33" s="10"/>
      <c r="L33" s="10">
        <v>3118502</v>
      </c>
      <c r="M33" s="10"/>
      <c r="N33" s="108">
        <v>3061483</v>
      </c>
    </row>
    <row r="34" spans="1:14" s="4" customFormat="1" ht="21.75" customHeight="1">
      <c r="A34" s="90" t="s">
        <v>12</v>
      </c>
      <c r="C34" s="90"/>
      <c r="D34" s="15"/>
      <c r="E34" s="15"/>
      <c r="F34" s="112"/>
      <c r="G34" s="8"/>
      <c r="H34" s="114">
        <f>SUM(H22:H33)</f>
        <v>972386097</v>
      </c>
      <c r="I34" s="8"/>
      <c r="J34" s="114">
        <f>SUM(J22:J33)</f>
        <v>581244680</v>
      </c>
      <c r="K34" s="10"/>
      <c r="L34" s="14">
        <f>SUM(L22:L33)</f>
        <v>1247373317</v>
      </c>
      <c r="M34" s="10"/>
      <c r="N34" s="14">
        <f>SUM(N22:N33)</f>
        <v>876717585</v>
      </c>
    </row>
    <row r="35" spans="3:14" s="4" customFormat="1" ht="21.75" customHeight="1">
      <c r="C35" s="90"/>
      <c r="D35" s="90"/>
      <c r="E35" s="90"/>
      <c r="F35" s="112"/>
      <c r="G35" s="8"/>
      <c r="H35" s="113"/>
      <c r="I35" s="8"/>
      <c r="J35" s="113"/>
      <c r="K35" s="10"/>
      <c r="L35" s="13"/>
      <c r="M35" s="10"/>
      <c r="N35" s="13"/>
    </row>
    <row r="36" spans="1:14" s="4" customFormat="1" ht="21.75" customHeight="1" thickBot="1">
      <c r="A36" s="8" t="s">
        <v>13</v>
      </c>
      <c r="C36" s="15"/>
      <c r="D36" s="90"/>
      <c r="E36" s="15"/>
      <c r="F36" s="106"/>
      <c r="G36" s="8"/>
      <c r="H36" s="115">
        <f>+H34+H19</f>
        <v>1651391856</v>
      </c>
      <c r="I36" s="8"/>
      <c r="J36" s="115">
        <f>+J34+J19</f>
        <v>1583208968</v>
      </c>
      <c r="K36" s="10"/>
      <c r="L36" s="115">
        <f>+L34+L19</f>
        <v>1588952438</v>
      </c>
      <c r="M36" s="10"/>
      <c r="N36" s="115">
        <f>+N34+N19</f>
        <v>1474601541</v>
      </c>
    </row>
    <row r="37" spans="1:14" ht="21.75" customHeight="1" thickTop="1">
      <c r="A37" s="38"/>
      <c r="D37" s="88"/>
      <c r="F37" s="116"/>
      <c r="G37" s="38"/>
      <c r="H37" s="28"/>
      <c r="I37" s="38"/>
      <c r="J37" s="28"/>
      <c r="K37" s="27"/>
      <c r="L37" s="28"/>
      <c r="M37" s="27"/>
      <c r="N37" s="28"/>
    </row>
    <row r="38" spans="1:12" s="19" customFormat="1" ht="22.5" customHeight="1">
      <c r="A38" s="18" t="s">
        <v>0</v>
      </c>
      <c r="B38" s="18"/>
      <c r="C38" s="18"/>
      <c r="D38" s="18"/>
      <c r="E38" s="18"/>
      <c r="F38" s="117"/>
      <c r="G38" s="18"/>
      <c r="H38" s="18"/>
      <c r="I38" s="18"/>
      <c r="J38" s="18"/>
      <c r="K38" s="18"/>
      <c r="L38" s="18"/>
    </row>
    <row r="39" spans="1:12" s="19" customFormat="1" ht="22.5" customHeight="1">
      <c r="A39" s="18" t="s">
        <v>57</v>
      </c>
      <c r="B39" s="18"/>
      <c r="C39" s="18"/>
      <c r="D39" s="18"/>
      <c r="E39" s="18"/>
      <c r="F39" s="117"/>
      <c r="G39" s="18"/>
      <c r="H39" s="18"/>
      <c r="I39" s="18"/>
      <c r="J39" s="18"/>
      <c r="K39" s="18"/>
      <c r="L39" s="18"/>
    </row>
    <row r="40" spans="1:12" s="19" customFormat="1" ht="22.5" customHeight="1">
      <c r="A40" s="18" t="str">
        <f>A3</f>
        <v>ณ วันที่ 31 ธันวาคม 2559</v>
      </c>
      <c r="B40" s="18"/>
      <c r="C40" s="18"/>
      <c r="D40" s="18"/>
      <c r="E40" s="18"/>
      <c r="F40" s="117"/>
      <c r="G40" s="18"/>
      <c r="H40" s="18"/>
      <c r="I40" s="18"/>
      <c r="J40" s="18"/>
      <c r="K40" s="18"/>
      <c r="L40" s="18"/>
    </row>
    <row r="41" spans="3:5" ht="22.5" customHeight="1">
      <c r="C41" s="23"/>
      <c r="D41" s="23"/>
      <c r="E41" s="23"/>
    </row>
    <row r="42" spans="1:12" ht="22.5" customHeight="1">
      <c r="A42" s="23" t="s">
        <v>14</v>
      </c>
      <c r="B42" s="23"/>
      <c r="C42" s="23"/>
      <c r="D42" s="23"/>
      <c r="E42" s="23"/>
      <c r="F42" s="119"/>
      <c r="G42" s="23"/>
      <c r="H42" s="23"/>
      <c r="I42" s="23"/>
      <c r="J42" s="23"/>
      <c r="K42" s="23"/>
      <c r="L42" s="23"/>
    </row>
    <row r="43" spans="6:14" ht="20.25" customHeight="1">
      <c r="F43" s="82"/>
      <c r="G43" s="22"/>
      <c r="H43" s="204" t="s">
        <v>86</v>
      </c>
      <c r="I43" s="204"/>
      <c r="J43" s="204"/>
      <c r="K43" s="204"/>
      <c r="L43" s="204"/>
      <c r="M43" s="204"/>
      <c r="N43" s="204"/>
    </row>
    <row r="44" spans="6:14" ht="20.25" customHeight="1">
      <c r="F44" s="82"/>
      <c r="G44" s="22"/>
      <c r="H44" s="204" t="s">
        <v>1</v>
      </c>
      <c r="I44" s="204"/>
      <c r="J44" s="204"/>
      <c r="K44" s="87"/>
      <c r="L44" s="205" t="s">
        <v>72</v>
      </c>
      <c r="M44" s="205"/>
      <c r="N44" s="205"/>
    </row>
    <row r="45" spans="3:14" ht="20.25" customHeight="1">
      <c r="C45" s="88"/>
      <c r="D45" s="88"/>
      <c r="E45" s="88"/>
      <c r="F45" s="24"/>
      <c r="G45" s="22"/>
      <c r="H45" s="131" t="s">
        <v>95</v>
      </c>
      <c r="I45" s="2"/>
      <c r="J45" s="131" t="s">
        <v>96</v>
      </c>
      <c r="K45" s="87"/>
      <c r="L45" s="131" t="s">
        <v>95</v>
      </c>
      <c r="M45" s="2"/>
      <c r="N45" s="131" t="s">
        <v>96</v>
      </c>
    </row>
    <row r="46" spans="3:14" ht="20.25" customHeight="1">
      <c r="C46" s="88"/>
      <c r="D46" s="88"/>
      <c r="E46" s="88"/>
      <c r="F46" s="120" t="s">
        <v>2</v>
      </c>
      <c r="G46" s="22"/>
      <c r="H46" s="132"/>
      <c r="I46" s="2"/>
      <c r="J46" s="132" t="s">
        <v>97</v>
      </c>
      <c r="K46" s="87"/>
      <c r="L46" s="132"/>
      <c r="M46" s="2"/>
      <c r="N46" s="132" t="s">
        <v>97</v>
      </c>
    </row>
    <row r="47" spans="1:14" ht="20.25" customHeight="1">
      <c r="A47" s="88" t="s">
        <v>15</v>
      </c>
      <c r="D47" s="88"/>
      <c r="F47" s="121"/>
      <c r="G47" s="38"/>
      <c r="H47" s="38"/>
      <c r="I47" s="38"/>
      <c r="J47" s="38"/>
      <c r="N47" s="22"/>
    </row>
    <row r="48" spans="1:14" ht="20.25" customHeight="1">
      <c r="A48" s="109" t="s">
        <v>183</v>
      </c>
      <c r="D48" s="88"/>
      <c r="F48" s="121">
        <v>16</v>
      </c>
      <c r="G48" s="38"/>
      <c r="H48" s="122">
        <v>208462518</v>
      </c>
      <c r="I48" s="38"/>
      <c r="J48" s="29">
        <v>200000000</v>
      </c>
      <c r="L48" s="107">
        <v>128462518</v>
      </c>
      <c r="N48" s="107">
        <v>90000000</v>
      </c>
    </row>
    <row r="49" spans="1:14" ht="20.25" customHeight="1">
      <c r="A49" s="21" t="s">
        <v>82</v>
      </c>
      <c r="B49" s="21"/>
      <c r="E49" s="24"/>
      <c r="F49" s="121" t="s">
        <v>184</v>
      </c>
      <c r="G49" s="22"/>
      <c r="H49" s="27">
        <v>83951716</v>
      </c>
      <c r="J49" s="25">
        <v>78254929</v>
      </c>
      <c r="K49" s="27"/>
      <c r="L49" s="25">
        <v>64633506</v>
      </c>
      <c r="M49" s="27"/>
      <c r="N49" s="25">
        <v>63149958</v>
      </c>
    </row>
    <row r="50" spans="1:14" ht="20.25" customHeight="1">
      <c r="A50" s="21" t="s">
        <v>102</v>
      </c>
      <c r="B50" s="21"/>
      <c r="E50" s="24"/>
      <c r="F50" s="121">
        <v>18</v>
      </c>
      <c r="G50" s="22"/>
      <c r="H50" s="27">
        <v>5518895</v>
      </c>
      <c r="J50" s="29" t="s">
        <v>42</v>
      </c>
      <c r="K50" s="27"/>
      <c r="L50" s="25">
        <v>5518895</v>
      </c>
      <c r="M50" s="27"/>
      <c r="N50" s="29" t="s">
        <v>42</v>
      </c>
    </row>
    <row r="51" spans="1:14" ht="20.25" customHeight="1">
      <c r="A51" s="109" t="s">
        <v>91</v>
      </c>
      <c r="E51" s="123"/>
      <c r="F51" s="121"/>
      <c r="H51" s="25">
        <v>113541</v>
      </c>
      <c r="I51" s="25"/>
      <c r="J51" s="107">
        <v>108464</v>
      </c>
      <c r="K51" s="27"/>
      <c r="L51" s="25">
        <v>113541</v>
      </c>
      <c r="M51" s="27"/>
      <c r="N51" s="108">
        <v>108464</v>
      </c>
    </row>
    <row r="52" spans="1:14" ht="20.25" customHeight="1">
      <c r="A52" s="88" t="s">
        <v>16</v>
      </c>
      <c r="D52" s="24"/>
      <c r="E52" s="88"/>
      <c r="F52" s="121"/>
      <c r="G52" s="22"/>
      <c r="H52" s="33">
        <f>SUM(H48:H51)</f>
        <v>298046670</v>
      </c>
      <c r="J52" s="33">
        <f>SUM(J48:J51)</f>
        <v>278363393</v>
      </c>
      <c r="K52" s="27"/>
      <c r="L52" s="33">
        <f>SUM(L48:L51)</f>
        <v>198728460</v>
      </c>
      <c r="M52" s="27"/>
      <c r="N52" s="33">
        <f>SUM(N48:N51)</f>
        <v>153258422</v>
      </c>
    </row>
    <row r="53" spans="3:14" ht="7.5" customHeight="1">
      <c r="C53" s="88"/>
      <c r="D53" s="88"/>
      <c r="E53" s="88"/>
      <c r="F53" s="124"/>
      <c r="G53" s="38"/>
      <c r="H53" s="27"/>
      <c r="I53" s="38"/>
      <c r="J53" s="27"/>
      <c r="K53" s="27"/>
      <c r="L53" s="27"/>
      <c r="M53" s="27"/>
      <c r="N53" s="27"/>
    </row>
    <row r="54" spans="1:14" ht="20.25" customHeight="1">
      <c r="A54" s="88" t="s">
        <v>17</v>
      </c>
      <c r="D54" s="88"/>
      <c r="E54" s="88"/>
      <c r="F54" s="121"/>
      <c r="G54" s="22"/>
      <c r="H54" s="22"/>
      <c r="J54" s="22"/>
      <c r="K54" s="27"/>
      <c r="L54" s="27"/>
      <c r="M54" s="27"/>
      <c r="N54" s="27"/>
    </row>
    <row r="55" spans="1:14" ht="20.25" customHeight="1">
      <c r="A55" s="109" t="s">
        <v>172</v>
      </c>
      <c r="D55" s="88"/>
      <c r="E55" s="88"/>
      <c r="F55" s="121">
        <v>18</v>
      </c>
      <c r="G55" s="22"/>
      <c r="H55" s="27">
        <v>61481105</v>
      </c>
      <c r="J55" s="29" t="s">
        <v>42</v>
      </c>
      <c r="K55" s="27"/>
      <c r="L55" s="27">
        <v>61481105</v>
      </c>
      <c r="M55" s="27"/>
      <c r="N55" s="29" t="s">
        <v>42</v>
      </c>
    </row>
    <row r="56" spans="1:14" ht="20.25" customHeight="1">
      <c r="A56" s="109" t="s">
        <v>103</v>
      </c>
      <c r="D56" s="88"/>
      <c r="E56" s="88"/>
      <c r="F56" s="82"/>
      <c r="G56" s="22"/>
      <c r="H56" s="27">
        <v>118420</v>
      </c>
      <c r="J56" s="107">
        <v>231019</v>
      </c>
      <c r="K56" s="27"/>
      <c r="L56" s="27">
        <v>118420</v>
      </c>
      <c r="M56" s="27"/>
      <c r="N56" s="108">
        <v>231019</v>
      </c>
    </row>
    <row r="57" spans="1:14" ht="20.25" customHeight="1">
      <c r="A57" s="21" t="s">
        <v>66</v>
      </c>
      <c r="F57" s="82">
        <v>19</v>
      </c>
      <c r="G57" s="22"/>
      <c r="H57" s="27">
        <v>2960127</v>
      </c>
      <c r="J57" s="107">
        <v>4115666</v>
      </c>
      <c r="K57" s="27"/>
      <c r="L57" s="29">
        <v>2876762</v>
      </c>
      <c r="M57" s="27"/>
      <c r="N57" s="108">
        <v>4004213</v>
      </c>
    </row>
    <row r="58" spans="1:14" ht="20.25" customHeight="1">
      <c r="A58" s="21" t="s">
        <v>47</v>
      </c>
      <c r="B58" s="21"/>
      <c r="C58" s="24"/>
      <c r="F58" s="82"/>
      <c r="G58" s="22"/>
      <c r="H58" s="27">
        <v>34000000</v>
      </c>
      <c r="J58" s="107">
        <v>34000000</v>
      </c>
      <c r="K58" s="27"/>
      <c r="L58" s="27">
        <v>34000000</v>
      </c>
      <c r="M58" s="27"/>
      <c r="N58" s="108">
        <v>34000000</v>
      </c>
    </row>
    <row r="59" spans="1:14" ht="20.25" customHeight="1">
      <c r="A59" s="88" t="s">
        <v>18</v>
      </c>
      <c r="D59" s="24"/>
      <c r="E59" s="88"/>
      <c r="F59" s="82"/>
      <c r="G59" s="22"/>
      <c r="H59" s="76">
        <f>SUM(H55:H58)</f>
        <v>98559652</v>
      </c>
      <c r="J59" s="76">
        <f>SUM(J56:J58)</f>
        <v>38346685</v>
      </c>
      <c r="K59" s="27"/>
      <c r="L59" s="76">
        <f>SUM(L55:L58)</f>
        <v>98476287</v>
      </c>
      <c r="M59" s="27"/>
      <c r="N59" s="76">
        <f>SUM(N55:N58)</f>
        <v>38235232</v>
      </c>
    </row>
    <row r="60" spans="3:14" ht="7.5" customHeight="1">
      <c r="C60" s="88"/>
      <c r="D60" s="88"/>
      <c r="E60" s="88"/>
      <c r="F60" s="116"/>
      <c r="G60" s="38"/>
      <c r="H60" s="26"/>
      <c r="I60" s="38"/>
      <c r="J60" s="26"/>
      <c r="K60" s="27"/>
      <c r="L60" s="27"/>
      <c r="M60" s="27"/>
      <c r="N60" s="27"/>
    </row>
    <row r="61" spans="1:14" ht="20.25" customHeight="1">
      <c r="A61" s="88" t="s">
        <v>19</v>
      </c>
      <c r="D61" s="24"/>
      <c r="E61" s="88"/>
      <c r="F61" s="82"/>
      <c r="G61" s="22"/>
      <c r="H61" s="37">
        <f>+H59+H52</f>
        <v>396606322</v>
      </c>
      <c r="I61" s="27"/>
      <c r="J61" s="96">
        <f>+J59+J52</f>
        <v>316710078</v>
      </c>
      <c r="K61" s="27"/>
      <c r="L61" s="96">
        <f>SUM(L52+L59)</f>
        <v>297204747</v>
      </c>
      <c r="M61" s="27"/>
      <c r="N61" s="37">
        <f>+N59+N52</f>
        <v>191493654</v>
      </c>
    </row>
    <row r="62" spans="1:14" ht="20.25" customHeight="1">
      <c r="A62" s="88"/>
      <c r="D62" s="24"/>
      <c r="E62" s="88"/>
      <c r="F62" s="82"/>
      <c r="G62" s="22"/>
      <c r="H62" s="28"/>
      <c r="I62" s="27"/>
      <c r="J62" s="28"/>
      <c r="K62" s="27"/>
      <c r="L62" s="28"/>
      <c r="M62" s="27"/>
      <c r="N62" s="28"/>
    </row>
    <row r="63" spans="1:14" ht="20.25" customHeight="1">
      <c r="A63" s="88" t="s">
        <v>20</v>
      </c>
      <c r="D63" s="88"/>
      <c r="E63" s="88"/>
      <c r="F63" s="82"/>
      <c r="G63" s="22"/>
      <c r="H63" s="22"/>
      <c r="J63" s="22"/>
      <c r="K63" s="27"/>
      <c r="L63" s="27"/>
      <c r="M63" s="27"/>
      <c r="N63" s="27"/>
    </row>
    <row r="64" spans="1:14" ht="20.25" customHeight="1">
      <c r="A64" s="21" t="s">
        <v>54</v>
      </c>
      <c r="F64" s="121"/>
      <c r="G64" s="22"/>
      <c r="H64" s="22"/>
      <c r="J64" s="22"/>
      <c r="K64" s="27"/>
      <c r="L64" s="27"/>
      <c r="M64" s="27"/>
      <c r="N64" s="27"/>
    </row>
    <row r="65" spans="1:14" ht="20.25" customHeight="1">
      <c r="A65" s="21" t="s">
        <v>104</v>
      </c>
      <c r="F65" s="121"/>
      <c r="G65" s="22"/>
      <c r="H65" s="22"/>
      <c r="J65" s="22"/>
      <c r="K65" s="27"/>
      <c r="L65" s="27"/>
      <c r="M65" s="27"/>
      <c r="N65" s="27"/>
    </row>
    <row r="66" spans="1:14" ht="20.25" customHeight="1" thickBot="1">
      <c r="A66" s="24" t="s">
        <v>105</v>
      </c>
      <c r="C66" s="24"/>
      <c r="F66" s="121">
        <v>20</v>
      </c>
      <c r="G66" s="22"/>
      <c r="H66" s="41">
        <v>1190000000</v>
      </c>
      <c r="I66" s="27"/>
      <c r="J66" s="125">
        <v>2230000000</v>
      </c>
      <c r="K66" s="27"/>
      <c r="L66" s="41">
        <v>1190000000</v>
      </c>
      <c r="M66" s="27"/>
      <c r="N66" s="125">
        <v>2230000000</v>
      </c>
    </row>
    <row r="67" spans="1:14" ht="20.25" customHeight="1" thickTop="1">
      <c r="A67" s="21" t="s">
        <v>106</v>
      </c>
      <c r="F67" s="121"/>
      <c r="G67" s="22"/>
      <c r="H67" s="22"/>
      <c r="J67" s="22"/>
      <c r="K67" s="27"/>
      <c r="L67" s="27"/>
      <c r="M67" s="27"/>
      <c r="N67" s="27"/>
    </row>
    <row r="68" spans="1:14" ht="20.25" customHeight="1">
      <c r="A68" s="21" t="s">
        <v>107</v>
      </c>
      <c r="C68" s="24"/>
      <c r="F68" s="121">
        <v>20</v>
      </c>
      <c r="G68" s="22"/>
      <c r="H68" s="126">
        <v>1041095591</v>
      </c>
      <c r="J68" s="126">
        <v>1041064062</v>
      </c>
      <c r="K68" s="27"/>
      <c r="L68" s="126">
        <v>1041095591</v>
      </c>
      <c r="M68" s="27"/>
      <c r="N68" s="126">
        <v>1041064062</v>
      </c>
    </row>
    <row r="69" spans="1:14" ht="20.25" customHeight="1">
      <c r="A69" s="21" t="s">
        <v>48</v>
      </c>
      <c r="F69" s="82">
        <v>21</v>
      </c>
      <c r="G69" s="22"/>
      <c r="H69" s="126">
        <v>208730146</v>
      </c>
      <c r="J69" s="126">
        <v>208730146</v>
      </c>
      <c r="K69" s="27"/>
      <c r="L69" s="126">
        <v>208730146</v>
      </c>
      <c r="M69" s="27"/>
      <c r="N69" s="126">
        <v>208730146</v>
      </c>
    </row>
    <row r="70" spans="1:14" ht="20.25" customHeight="1">
      <c r="A70" s="21" t="s">
        <v>67</v>
      </c>
      <c r="F70" s="82"/>
      <c r="G70" s="22"/>
      <c r="H70" s="29"/>
      <c r="J70" s="29"/>
      <c r="K70" s="29"/>
      <c r="L70" s="29"/>
      <c r="M70" s="29"/>
      <c r="N70" s="29"/>
    </row>
    <row r="71" spans="1:14" ht="20.25" customHeight="1">
      <c r="A71" s="127" t="s">
        <v>77</v>
      </c>
      <c r="C71" s="24"/>
      <c r="D71" s="127"/>
      <c r="F71" s="82">
        <v>21</v>
      </c>
      <c r="G71" s="22"/>
      <c r="H71" s="122">
        <f>+ส่วนของผู้ถือหุ้นงบรวม!J32</f>
        <v>7910853</v>
      </c>
      <c r="J71" s="122">
        <f>+ส่วนของผู้ถือหุ้นงบรวม!J23</f>
        <v>7910853</v>
      </c>
      <c r="K71" s="29"/>
      <c r="L71" s="122">
        <v>7910853</v>
      </c>
      <c r="M71" s="29"/>
      <c r="N71" s="122">
        <v>7910853</v>
      </c>
    </row>
    <row r="72" spans="1:14" ht="20.25" customHeight="1">
      <c r="A72" s="127" t="s">
        <v>71</v>
      </c>
      <c r="C72" s="24"/>
      <c r="D72" s="127"/>
      <c r="G72" s="22"/>
      <c r="H72" s="29">
        <f>+ส่วนของผู้ถือหุ้นงบรวม!L32</f>
        <v>-2413396</v>
      </c>
      <c r="J72" s="128">
        <f>+ส่วนของผู้ถือหุ้นงบรวม!L23</f>
        <v>20194855</v>
      </c>
      <c r="K72" s="29"/>
      <c r="L72" s="29">
        <f>+ส่วนของผู้ถือหุ้นงบเฉพาะ!K31</f>
        <v>34549101</v>
      </c>
      <c r="M72" s="29"/>
      <c r="N72" s="72">
        <v>36804132</v>
      </c>
    </row>
    <row r="73" spans="1:14" ht="20.25" customHeight="1">
      <c r="A73" s="21" t="s">
        <v>62</v>
      </c>
      <c r="F73" s="82"/>
      <c r="G73" s="22"/>
      <c r="H73" s="29">
        <f>+ส่วนของผู้ถือหุ้นงบรวม!N32</f>
        <v>-538000</v>
      </c>
      <c r="J73" s="129">
        <f>+ส่วนของผู้ถือหุ้นงบรวม!N23</f>
        <v>-11401306</v>
      </c>
      <c r="K73" s="29"/>
      <c r="L73" s="29">
        <f>+ส่วนของผู้ถือหุ้นงบเฉพาะ!M31</f>
        <v>-538000</v>
      </c>
      <c r="M73" s="29"/>
      <c r="N73" s="130">
        <v>-11401306</v>
      </c>
    </row>
    <row r="74" spans="1:14" ht="20.25" customHeight="1">
      <c r="A74" s="88" t="s">
        <v>55</v>
      </c>
      <c r="D74" s="24"/>
      <c r="E74" s="88"/>
      <c r="F74" s="82"/>
      <c r="G74" s="22"/>
      <c r="H74" s="77">
        <f>SUM(H68:H73)</f>
        <v>1254785194</v>
      </c>
      <c r="J74" s="122">
        <f>SUM(J68:J73)</f>
        <v>1266498610</v>
      </c>
      <c r="K74" s="27"/>
      <c r="L74" s="77">
        <f>SUM(L68:L73)</f>
        <v>1291747691</v>
      </c>
      <c r="M74" s="27"/>
      <c r="N74" s="77">
        <f>SUM(N68:N73)</f>
        <v>1283107887</v>
      </c>
    </row>
    <row r="75" spans="6:14" ht="7.5" customHeight="1">
      <c r="F75" s="82"/>
      <c r="G75" s="22"/>
      <c r="H75" s="22"/>
      <c r="J75" s="28"/>
      <c r="K75" s="27"/>
      <c r="L75" s="27"/>
      <c r="M75" s="27"/>
      <c r="N75" s="27"/>
    </row>
    <row r="76" spans="1:14" ht="21" customHeight="1">
      <c r="A76" s="21" t="s">
        <v>74</v>
      </c>
      <c r="D76" s="88"/>
      <c r="E76" s="88"/>
      <c r="F76" s="82"/>
      <c r="G76" s="22"/>
      <c r="H76" s="78">
        <v>340</v>
      </c>
      <c r="I76" s="27"/>
      <c r="J76" s="129">
        <v>280</v>
      </c>
      <c r="K76" s="27"/>
      <c r="L76" s="78" t="s">
        <v>42</v>
      </c>
      <c r="M76" s="27"/>
      <c r="N76" s="78" t="s">
        <v>42</v>
      </c>
    </row>
    <row r="77" spans="6:14" ht="7.5" customHeight="1">
      <c r="F77" s="82"/>
      <c r="G77" s="22"/>
      <c r="H77" s="22"/>
      <c r="J77" s="22"/>
      <c r="K77" s="27"/>
      <c r="L77" s="22"/>
      <c r="M77" s="27"/>
      <c r="N77" s="22"/>
    </row>
    <row r="78" spans="1:14" ht="21" customHeight="1">
      <c r="A78" s="88" t="s">
        <v>38</v>
      </c>
      <c r="D78" s="24"/>
      <c r="E78" s="88"/>
      <c r="F78" s="82"/>
      <c r="G78" s="22"/>
      <c r="H78" s="37">
        <f>SUM(H74:H76)</f>
        <v>1254785534</v>
      </c>
      <c r="J78" s="37">
        <f>SUM(J74:J76)</f>
        <v>1266498890</v>
      </c>
      <c r="K78" s="27"/>
      <c r="L78" s="37">
        <f>SUM(L74:L76)</f>
        <v>1291747691</v>
      </c>
      <c r="M78" s="27"/>
      <c r="N78" s="37">
        <f>SUM(N74:N76)</f>
        <v>1283107887</v>
      </c>
    </row>
    <row r="79" spans="6:14" ht="21" customHeight="1">
      <c r="F79" s="82"/>
      <c r="G79" s="22"/>
      <c r="H79" s="36"/>
      <c r="J79" s="36"/>
      <c r="K79" s="27"/>
      <c r="L79" s="36"/>
      <c r="M79" s="27"/>
      <c r="N79" s="36"/>
    </row>
    <row r="80" spans="1:14" ht="21" customHeight="1" thickBot="1">
      <c r="A80" s="88" t="s">
        <v>21</v>
      </c>
      <c r="D80" s="88"/>
      <c r="E80" s="24"/>
      <c r="F80" s="82"/>
      <c r="G80" s="22"/>
      <c r="H80" s="31">
        <f>+H78+H61</f>
        <v>1651391856</v>
      </c>
      <c r="J80" s="31">
        <f>+J78+J61</f>
        <v>1583208968</v>
      </c>
      <c r="K80" s="27"/>
      <c r="L80" s="31">
        <f>+L78+L61</f>
        <v>1588952438</v>
      </c>
      <c r="M80" s="27"/>
      <c r="N80" s="31">
        <f>+N78+N61</f>
        <v>1474601541</v>
      </c>
    </row>
    <row r="81" spans="1:14" ht="21" customHeight="1" thickTop="1">
      <c r="A81" s="88"/>
      <c r="D81" s="88"/>
      <c r="E81" s="24"/>
      <c r="F81" s="82"/>
      <c r="G81" s="22"/>
      <c r="H81" s="27"/>
      <c r="J81" s="27"/>
      <c r="K81" s="27"/>
      <c r="L81" s="27"/>
      <c r="M81" s="27"/>
      <c r="N81" s="27"/>
    </row>
    <row r="82" spans="1:14" ht="21" customHeight="1">
      <c r="A82" s="88"/>
      <c r="D82" s="88"/>
      <c r="E82" s="24"/>
      <c r="F82" s="82"/>
      <c r="G82" s="22"/>
      <c r="H82" s="28">
        <f>H36-H80</f>
        <v>0</v>
      </c>
      <c r="J82" s="36">
        <f>J36-J80</f>
        <v>0</v>
      </c>
      <c r="K82" s="27"/>
      <c r="L82" s="36">
        <f>L36-L80</f>
        <v>0</v>
      </c>
      <c r="M82" s="27"/>
      <c r="N82" s="36">
        <f>N36-N80</f>
        <v>0</v>
      </c>
    </row>
    <row r="83" spans="1:14" ht="21" customHeight="1">
      <c r="A83" s="88"/>
      <c r="D83" s="88"/>
      <c r="E83" s="24"/>
      <c r="F83" s="82"/>
      <c r="G83" s="22"/>
      <c r="H83" s="29"/>
      <c r="J83" s="29"/>
      <c r="K83" s="27"/>
      <c r="L83" s="27"/>
      <c r="M83" s="27"/>
      <c r="N83" s="29"/>
    </row>
    <row r="84" spans="1:14" ht="21" customHeight="1">
      <c r="A84" s="88"/>
      <c r="D84" s="88"/>
      <c r="E84" s="24"/>
      <c r="F84" s="82"/>
      <c r="G84" s="22"/>
      <c r="H84" s="27"/>
      <c r="J84" s="27"/>
      <c r="K84" s="27"/>
      <c r="L84" s="27"/>
      <c r="M84" s="27"/>
      <c r="N84" s="27"/>
    </row>
    <row r="85" spans="1:14" ht="21" customHeight="1">
      <c r="A85" s="88"/>
      <c r="D85" s="88"/>
      <c r="E85" s="24"/>
      <c r="F85" s="82"/>
      <c r="G85" s="22"/>
      <c r="H85" s="27"/>
      <c r="J85" s="27"/>
      <c r="K85" s="27"/>
      <c r="L85" s="27"/>
      <c r="M85" s="27"/>
      <c r="N85" s="27"/>
    </row>
    <row r="86" spans="1:14" ht="21" customHeight="1">
      <c r="A86" s="88"/>
      <c r="D86" s="88"/>
      <c r="E86" s="24"/>
      <c r="F86" s="82"/>
      <c r="G86" s="22"/>
      <c r="H86" s="27"/>
      <c r="J86" s="27"/>
      <c r="K86" s="27"/>
      <c r="L86" s="27"/>
      <c r="M86" s="27"/>
      <c r="N86" s="27"/>
    </row>
    <row r="87" spans="1:14" ht="21" customHeight="1">
      <c r="A87" s="88"/>
      <c r="D87" s="88"/>
      <c r="E87" s="24"/>
      <c r="F87" s="82"/>
      <c r="G87" s="22"/>
      <c r="H87" s="27"/>
      <c r="J87" s="27"/>
      <c r="K87" s="27"/>
      <c r="L87" s="27"/>
      <c r="M87" s="27"/>
      <c r="N87" s="27"/>
    </row>
    <row r="88" spans="1:14" ht="21" customHeight="1">
      <c r="A88" s="88"/>
      <c r="D88" s="88"/>
      <c r="E88" s="24"/>
      <c r="F88" s="82"/>
      <c r="G88" s="22"/>
      <c r="H88" s="27"/>
      <c r="J88" s="27"/>
      <c r="K88" s="27"/>
      <c r="L88" s="27"/>
      <c r="M88" s="27"/>
      <c r="N88" s="27"/>
    </row>
    <row r="89" spans="1:14" ht="21" customHeight="1">
      <c r="A89" s="88"/>
      <c r="D89" s="88"/>
      <c r="E89" s="24"/>
      <c r="F89" s="82"/>
      <c r="G89" s="22"/>
      <c r="H89" s="27"/>
      <c r="J89" s="27"/>
      <c r="K89" s="27"/>
      <c r="L89" s="27"/>
      <c r="M89" s="27"/>
      <c r="N89" s="27"/>
    </row>
    <row r="90" spans="4:14" ht="22.5" customHeight="1">
      <c r="D90" s="88"/>
      <c r="E90" s="24"/>
      <c r="F90" s="82"/>
      <c r="G90" s="22"/>
      <c r="H90" s="27"/>
      <c r="J90" s="27"/>
      <c r="K90" s="27"/>
      <c r="L90" s="27"/>
      <c r="M90" s="27"/>
      <c r="N90" s="27"/>
    </row>
    <row r="91" spans="4:14" ht="22.5" customHeight="1">
      <c r="D91" s="88"/>
      <c r="E91" s="24"/>
      <c r="F91" s="82"/>
      <c r="G91" s="22"/>
      <c r="H91" s="27"/>
      <c r="J91" s="27"/>
      <c r="K91" s="27"/>
      <c r="L91" s="27"/>
      <c r="M91" s="27"/>
      <c r="N91" s="27"/>
    </row>
    <row r="92" spans="10:14" ht="21.75" customHeight="1">
      <c r="J92" s="27"/>
      <c r="K92" s="27"/>
      <c r="L92" s="27"/>
      <c r="M92" s="27"/>
      <c r="N92" s="27"/>
    </row>
    <row r="93" spans="1:14" ht="21.75" customHeight="1">
      <c r="A93" s="21"/>
      <c r="J93" s="27"/>
      <c r="K93" s="27"/>
      <c r="L93" s="27"/>
      <c r="M93" s="27"/>
      <c r="N93" s="27"/>
    </row>
    <row r="95" spans="1:14" ht="3" customHeight="1">
      <c r="A95" s="21"/>
      <c r="J95" s="27"/>
      <c r="K95" s="27"/>
      <c r="L95" s="27"/>
      <c r="M95" s="27"/>
      <c r="N95" s="27"/>
    </row>
  </sheetData>
  <sheetProtection/>
  <mergeCells count="6">
    <mergeCell ref="H44:J44"/>
    <mergeCell ref="L44:N44"/>
    <mergeCell ref="H6:N6"/>
    <mergeCell ref="H7:J7"/>
    <mergeCell ref="L7:N7"/>
    <mergeCell ref="H43:N43"/>
  </mergeCells>
  <printOptions/>
  <pageMargins left="0.7086614173228347" right="0.11811023622047245" top="0.7874015748031497" bottom="0.5905511811023623" header="0.3937007874015748" footer="0.3937007874015748"/>
  <pageSetup firstPageNumber="6" useFirstPageNumber="1" fitToHeight="3" horizontalDpi="1200" verticalDpi="1200" orientation="portrait" paperSize="9" scale="79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view="pageBreakPreview" zoomScale="120" zoomScaleNormal="90" zoomScaleSheetLayoutView="120" zoomScalePageLayoutView="0" workbookViewId="0" topLeftCell="A1">
      <selection activeCell="D16" sqref="D16"/>
    </sheetView>
  </sheetViews>
  <sheetFormatPr defaultColWidth="9.140625" defaultRowHeight="21.75"/>
  <cols>
    <col min="1" max="1" width="3.57421875" style="3" customWidth="1"/>
    <col min="2" max="2" width="4.00390625" style="3" customWidth="1"/>
    <col min="3" max="3" width="3.421875" style="3" customWidth="1"/>
    <col min="4" max="4" width="59.57421875" style="3" customWidth="1"/>
    <col min="5" max="5" width="10.7109375" style="4" customWidth="1"/>
    <col min="6" max="6" width="1.7109375" style="3" customWidth="1"/>
    <col min="7" max="7" width="14.7109375" style="3" customWidth="1"/>
    <col min="8" max="8" width="1.7109375" style="3" customWidth="1"/>
    <col min="9" max="9" width="14.7109375" style="3" customWidth="1"/>
    <col min="10" max="10" width="1.7109375" style="3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3" customWidth="1"/>
  </cols>
  <sheetData>
    <row r="1" spans="1:13" s="17" customFormat="1" ht="21" customHeight="1">
      <c r="A1" s="20" t="s">
        <v>0</v>
      </c>
      <c r="B1" s="20"/>
      <c r="C1" s="20"/>
      <c r="D1" s="20"/>
      <c r="E1" s="66"/>
      <c r="F1" s="20"/>
      <c r="G1" s="20"/>
      <c r="H1" s="20"/>
      <c r="K1" s="40"/>
      <c r="L1" s="40"/>
      <c r="M1" s="40"/>
    </row>
    <row r="2" spans="1:13" s="17" customFormat="1" ht="21" customHeight="1">
      <c r="A2" s="20" t="s">
        <v>58</v>
      </c>
      <c r="B2" s="20"/>
      <c r="C2" s="20"/>
      <c r="D2" s="20"/>
      <c r="E2" s="66"/>
      <c r="F2" s="20"/>
      <c r="G2" s="20"/>
      <c r="H2" s="20"/>
      <c r="K2" s="40"/>
      <c r="L2" s="40"/>
      <c r="M2" s="53"/>
    </row>
    <row r="3" spans="1:13" s="17" customFormat="1" ht="21" customHeight="1">
      <c r="A3" s="20" t="s">
        <v>109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0"/>
    </row>
    <row r="4" spans="1:13" s="17" customFormat="1" ht="7.5" customHeight="1">
      <c r="A4" s="42"/>
      <c r="B4" s="20"/>
      <c r="C4" s="20"/>
      <c r="D4" s="20"/>
      <c r="E4" s="66"/>
      <c r="F4" s="20"/>
      <c r="G4" s="20"/>
      <c r="H4" s="20"/>
      <c r="K4" s="40"/>
      <c r="L4" s="40"/>
      <c r="M4" s="40"/>
    </row>
    <row r="5" spans="5:13" ht="21" customHeight="1">
      <c r="E5" s="2"/>
      <c r="G5" s="206" t="s">
        <v>86</v>
      </c>
      <c r="H5" s="206"/>
      <c r="I5" s="206"/>
      <c r="J5" s="206"/>
      <c r="K5" s="206"/>
      <c r="L5" s="206"/>
      <c r="M5" s="206"/>
    </row>
    <row r="6" spans="5:13" ht="21" customHeight="1">
      <c r="E6" s="2"/>
      <c r="G6" s="207" t="s">
        <v>1</v>
      </c>
      <c r="H6" s="207"/>
      <c r="I6" s="207"/>
      <c r="J6" s="6"/>
      <c r="K6" s="205" t="s">
        <v>72</v>
      </c>
      <c r="L6" s="205"/>
      <c r="M6" s="205"/>
    </row>
    <row r="7" spans="5:13" ht="21" customHeight="1">
      <c r="E7" s="65" t="s">
        <v>2</v>
      </c>
      <c r="G7" s="97">
        <v>2559</v>
      </c>
      <c r="H7" s="5"/>
      <c r="I7" s="97">
        <v>2558</v>
      </c>
      <c r="J7" s="6"/>
      <c r="K7" s="91">
        <v>2559</v>
      </c>
      <c r="L7" s="2"/>
      <c r="M7" s="91">
        <v>2558</v>
      </c>
    </row>
    <row r="8" spans="1:14" ht="21" customHeight="1">
      <c r="A8" s="7" t="s">
        <v>3</v>
      </c>
      <c r="E8" s="43"/>
      <c r="G8" s="9"/>
      <c r="H8" s="9"/>
      <c r="I8" s="9"/>
      <c r="J8" s="9"/>
      <c r="K8" s="10"/>
      <c r="L8" s="10"/>
      <c r="M8" s="10"/>
      <c r="N8" s="9"/>
    </row>
    <row r="9" spans="1:14" s="134" customFormat="1" ht="21" customHeight="1">
      <c r="A9" s="4" t="s">
        <v>50</v>
      </c>
      <c r="B9" s="4"/>
      <c r="C9" s="4"/>
      <c r="D9" s="4"/>
      <c r="F9" s="4"/>
      <c r="G9" s="10">
        <v>283136129</v>
      </c>
      <c r="H9" s="10"/>
      <c r="I9" s="10">
        <v>264470102</v>
      </c>
      <c r="J9" s="10"/>
      <c r="K9" s="10">
        <v>283136129</v>
      </c>
      <c r="L9" s="135"/>
      <c r="M9" s="10">
        <v>262488886</v>
      </c>
      <c r="N9" s="135"/>
    </row>
    <row r="10" spans="1:14" s="134" customFormat="1" ht="21" customHeight="1">
      <c r="A10" s="4" t="s">
        <v>26</v>
      </c>
      <c r="B10" s="4"/>
      <c r="C10" s="4"/>
      <c r="D10" s="4"/>
      <c r="E10" s="136"/>
      <c r="F10" s="4"/>
      <c r="G10" s="10">
        <v>95373278</v>
      </c>
      <c r="H10" s="10"/>
      <c r="I10" s="10">
        <v>95262388</v>
      </c>
      <c r="J10" s="10"/>
      <c r="K10" s="137">
        <v>72118638</v>
      </c>
      <c r="L10" s="135"/>
      <c r="M10" s="10">
        <v>78574132</v>
      </c>
      <c r="N10" s="135"/>
    </row>
    <row r="11" spans="1:14" ht="21" customHeight="1">
      <c r="A11" s="3" t="s">
        <v>4</v>
      </c>
      <c r="D11" s="4"/>
      <c r="E11" s="43"/>
      <c r="F11" s="4"/>
      <c r="G11" s="9">
        <v>10875401</v>
      </c>
      <c r="H11" s="10"/>
      <c r="I11" s="9">
        <v>5928842</v>
      </c>
      <c r="J11" s="10"/>
      <c r="K11" s="10">
        <v>12117142</v>
      </c>
      <c r="L11" s="10"/>
      <c r="M11" s="128">
        <v>5282871</v>
      </c>
      <c r="N11" s="9"/>
    </row>
    <row r="12" spans="1:14" ht="21" customHeight="1">
      <c r="A12" s="7" t="s">
        <v>5</v>
      </c>
      <c r="D12" s="4"/>
      <c r="E12" s="2"/>
      <c r="F12" s="4"/>
      <c r="G12" s="138">
        <f>SUM(G9:G11)</f>
        <v>389384808</v>
      </c>
      <c r="H12" s="10"/>
      <c r="I12" s="44">
        <f>SUM(I9:I11)</f>
        <v>365661332</v>
      </c>
      <c r="J12" s="10"/>
      <c r="K12" s="138">
        <f>SUM(K9:K11)</f>
        <v>367371909</v>
      </c>
      <c r="L12" s="10"/>
      <c r="M12" s="44">
        <f>SUM(M9:M11)</f>
        <v>346345889</v>
      </c>
      <c r="N12" s="9"/>
    </row>
    <row r="13" spans="4:14" ht="7.5" customHeight="1">
      <c r="D13" s="4"/>
      <c r="E13" s="2"/>
      <c r="F13" s="4"/>
      <c r="G13" s="10"/>
      <c r="H13" s="10"/>
      <c r="I13" s="10"/>
      <c r="J13" s="10"/>
      <c r="K13" s="10"/>
      <c r="L13" s="10"/>
      <c r="M13" s="10"/>
      <c r="N13" s="9"/>
    </row>
    <row r="14" spans="1:14" ht="21" customHeight="1">
      <c r="A14" s="7" t="s">
        <v>23</v>
      </c>
      <c r="D14" s="4"/>
      <c r="E14" s="43">
        <v>23</v>
      </c>
      <c r="F14" s="4"/>
      <c r="G14" s="10"/>
      <c r="H14" s="10"/>
      <c r="I14" s="10"/>
      <c r="J14" s="10"/>
      <c r="K14" s="10"/>
      <c r="L14" s="10"/>
      <c r="M14" s="10"/>
      <c r="N14" s="9"/>
    </row>
    <row r="15" spans="1:14" s="4" customFormat="1" ht="21" customHeight="1">
      <c r="A15" s="4" t="s">
        <v>51</v>
      </c>
      <c r="G15" s="10">
        <v>185150234</v>
      </c>
      <c r="H15" s="10"/>
      <c r="I15" s="10">
        <v>174762801</v>
      </c>
      <c r="J15" s="10"/>
      <c r="K15" s="10">
        <v>185150234</v>
      </c>
      <c r="L15" s="10"/>
      <c r="M15" s="128">
        <v>174762801</v>
      </c>
      <c r="N15" s="10"/>
    </row>
    <row r="16" spans="1:14" s="4" customFormat="1" ht="21" customHeight="1">
      <c r="A16" s="4" t="s">
        <v>27</v>
      </c>
      <c r="E16" s="136"/>
      <c r="G16" s="34">
        <v>61085992</v>
      </c>
      <c r="H16" s="10"/>
      <c r="I16" s="34">
        <v>71098123</v>
      </c>
      <c r="J16" s="10"/>
      <c r="K16" s="10">
        <v>46704196</v>
      </c>
      <c r="L16" s="10"/>
      <c r="M16" s="10">
        <v>57588791</v>
      </c>
      <c r="N16" s="10"/>
    </row>
    <row r="17" spans="1:14" ht="21" customHeight="1">
      <c r="A17" s="3" t="s">
        <v>56</v>
      </c>
      <c r="D17" s="4"/>
      <c r="E17" s="43"/>
      <c r="F17" s="4"/>
      <c r="G17" s="34">
        <v>15823034</v>
      </c>
      <c r="H17" s="10"/>
      <c r="I17" s="34">
        <v>14934992</v>
      </c>
      <c r="J17" s="10"/>
      <c r="K17" s="10">
        <v>13245541</v>
      </c>
      <c r="L17" s="10"/>
      <c r="M17" s="128">
        <v>13694639</v>
      </c>
      <c r="N17" s="9"/>
    </row>
    <row r="18" spans="1:14" ht="21" customHeight="1">
      <c r="A18" s="3" t="s">
        <v>52</v>
      </c>
      <c r="D18" s="4"/>
      <c r="E18" s="43"/>
      <c r="F18" s="4"/>
      <c r="G18" s="34">
        <v>107856160</v>
      </c>
      <c r="H18" s="10"/>
      <c r="I18" s="34">
        <v>95477371</v>
      </c>
      <c r="J18" s="10"/>
      <c r="K18" s="35">
        <v>93399715</v>
      </c>
      <c r="L18" s="10"/>
      <c r="M18" s="128">
        <v>88450888</v>
      </c>
      <c r="N18" s="9"/>
    </row>
    <row r="19" spans="1:14" ht="21" customHeight="1">
      <c r="A19" s="4" t="s">
        <v>185</v>
      </c>
      <c r="B19" s="4"/>
      <c r="C19" s="4"/>
      <c r="D19" s="4"/>
      <c r="E19" s="43"/>
      <c r="F19" s="4"/>
      <c r="G19" s="34">
        <v>9706312</v>
      </c>
      <c r="H19" s="10"/>
      <c r="I19" s="92" t="s">
        <v>42</v>
      </c>
      <c r="J19" s="10"/>
      <c r="K19" s="35">
        <v>9706312</v>
      </c>
      <c r="L19" s="10"/>
      <c r="M19" s="92" t="s">
        <v>42</v>
      </c>
      <c r="N19" s="9"/>
    </row>
    <row r="20" spans="1:14" ht="21" customHeight="1">
      <c r="A20" s="4" t="s">
        <v>186</v>
      </c>
      <c r="B20" s="4"/>
      <c r="C20" s="4"/>
      <c r="D20" s="4"/>
      <c r="E20" s="43"/>
      <c r="F20" s="4"/>
      <c r="G20" s="34">
        <v>15703939</v>
      </c>
      <c r="H20" s="10"/>
      <c r="I20" s="92" t="s">
        <v>42</v>
      </c>
      <c r="J20" s="10"/>
      <c r="K20" s="35">
        <v>11333806</v>
      </c>
      <c r="L20" s="10"/>
      <c r="M20" s="92" t="s">
        <v>42</v>
      </c>
      <c r="N20" s="9"/>
    </row>
    <row r="21" spans="1:14" s="4" customFormat="1" ht="21" customHeight="1">
      <c r="A21" s="4" t="s">
        <v>53</v>
      </c>
      <c r="E21" s="43"/>
      <c r="G21" s="139">
        <v>13108211</v>
      </c>
      <c r="H21" s="10"/>
      <c r="I21" s="139">
        <v>11229768</v>
      </c>
      <c r="J21" s="10"/>
      <c r="K21" s="140">
        <v>6749171</v>
      </c>
      <c r="L21" s="10"/>
      <c r="M21" s="128">
        <v>7414309</v>
      </c>
      <c r="N21" s="10"/>
    </row>
    <row r="22" spans="1:14" ht="21" customHeight="1">
      <c r="A22" s="7" t="s">
        <v>24</v>
      </c>
      <c r="D22" s="4"/>
      <c r="E22" s="43"/>
      <c r="F22" s="4"/>
      <c r="G22" s="138">
        <f>SUM(G15:G21)</f>
        <v>408433882</v>
      </c>
      <c r="H22" s="10"/>
      <c r="I22" s="138">
        <f>SUM(I15:I21)</f>
        <v>367503055</v>
      </c>
      <c r="J22" s="10"/>
      <c r="K22" s="138">
        <f>SUM(K15:K21)</f>
        <v>366288975</v>
      </c>
      <c r="L22" s="10"/>
      <c r="M22" s="138">
        <f>SUM(M15:M21)</f>
        <v>341911428</v>
      </c>
      <c r="N22" s="9"/>
    </row>
    <row r="23" spans="4:14" ht="7.5" customHeight="1">
      <c r="D23" s="4"/>
      <c r="E23" s="43"/>
      <c r="F23" s="4"/>
      <c r="G23" s="141"/>
      <c r="H23" s="10"/>
      <c r="I23" s="10"/>
      <c r="J23" s="10"/>
      <c r="K23" s="141"/>
      <c r="L23" s="10"/>
      <c r="M23" s="10"/>
      <c r="N23" s="9"/>
    </row>
    <row r="24" spans="1:14" ht="21" customHeight="1">
      <c r="A24" s="7" t="s">
        <v>114</v>
      </c>
      <c r="D24" s="4"/>
      <c r="E24" s="43"/>
      <c r="F24" s="4"/>
      <c r="G24" s="142">
        <f>+G12-G22</f>
        <v>-19049074</v>
      </c>
      <c r="H24" s="10"/>
      <c r="I24" s="10">
        <f>+I12-I22</f>
        <v>-1841723</v>
      </c>
      <c r="J24" s="10"/>
      <c r="K24" s="10">
        <f>+K12-K22</f>
        <v>1082934</v>
      </c>
      <c r="L24" s="10"/>
      <c r="M24" s="10">
        <f>+M12-M22</f>
        <v>4434461</v>
      </c>
      <c r="N24" s="9"/>
    </row>
    <row r="25" spans="4:14" ht="7.5" customHeight="1">
      <c r="D25" s="4"/>
      <c r="E25" s="43"/>
      <c r="F25" s="4"/>
      <c r="G25" s="10"/>
      <c r="H25" s="10"/>
      <c r="I25" s="10"/>
      <c r="J25" s="10"/>
      <c r="K25" s="10"/>
      <c r="L25" s="10"/>
      <c r="M25" s="10"/>
      <c r="N25" s="9"/>
    </row>
    <row r="26" spans="1:14" ht="21" customHeight="1">
      <c r="A26" s="3" t="s">
        <v>115</v>
      </c>
      <c r="D26" s="4"/>
      <c r="E26" s="43">
        <v>24</v>
      </c>
      <c r="F26" s="4"/>
      <c r="G26" s="59">
        <v>-4771760</v>
      </c>
      <c r="H26" s="10"/>
      <c r="I26" s="59">
        <v>2513567</v>
      </c>
      <c r="J26" s="10"/>
      <c r="K26" s="140">
        <v>-4519675</v>
      </c>
      <c r="L26" s="10"/>
      <c r="M26" s="140">
        <v>1280397</v>
      </c>
      <c r="N26" s="9"/>
    </row>
    <row r="27" spans="4:14" ht="7.5" customHeight="1">
      <c r="D27" s="4"/>
      <c r="E27" s="43"/>
      <c r="F27" s="4"/>
      <c r="G27" s="10"/>
      <c r="H27" s="10"/>
      <c r="I27" s="10"/>
      <c r="J27" s="10"/>
      <c r="K27" s="10"/>
      <c r="L27" s="10"/>
      <c r="M27" s="10"/>
      <c r="N27" s="9"/>
    </row>
    <row r="28" spans="1:14" ht="21" customHeight="1">
      <c r="A28" s="8" t="s">
        <v>123</v>
      </c>
      <c r="D28" s="4"/>
      <c r="E28" s="2"/>
      <c r="F28" s="4"/>
      <c r="G28" s="140">
        <f>SUM(G24:G26)</f>
        <v>-23820834</v>
      </c>
      <c r="H28" s="142"/>
      <c r="I28" s="140">
        <f>SUM(I24:I26)</f>
        <v>671844</v>
      </c>
      <c r="J28" s="142"/>
      <c r="K28" s="140">
        <f>SUM(K24:K26)</f>
        <v>-3436741</v>
      </c>
      <c r="L28" s="142"/>
      <c r="M28" s="140">
        <f>SUM(M24:M26)</f>
        <v>5714858</v>
      </c>
      <c r="N28" s="143"/>
    </row>
    <row r="29" spans="1:14" ht="7.5" customHeight="1">
      <c r="A29" s="7"/>
      <c r="D29" s="4"/>
      <c r="E29" s="2"/>
      <c r="F29" s="4"/>
      <c r="G29" s="142"/>
      <c r="H29" s="142"/>
      <c r="I29" s="142"/>
      <c r="J29" s="142"/>
      <c r="K29" s="142"/>
      <c r="L29" s="142"/>
      <c r="M29" s="142"/>
      <c r="N29" s="143"/>
    </row>
    <row r="30" spans="1:14" s="4" customFormat="1" ht="21" customHeight="1">
      <c r="A30" s="38" t="s">
        <v>116</v>
      </c>
      <c r="B30" s="24"/>
      <c r="C30" s="24"/>
      <c r="E30" s="2"/>
      <c r="G30" s="142"/>
      <c r="H30" s="142"/>
      <c r="I30" s="142"/>
      <c r="J30" s="142"/>
      <c r="K30" s="142"/>
      <c r="L30" s="142"/>
      <c r="N30" s="142"/>
    </row>
    <row r="31" spans="1:14" s="4" customFormat="1" ht="21" customHeight="1">
      <c r="A31" s="38" t="s">
        <v>117</v>
      </c>
      <c r="B31" s="24"/>
      <c r="C31" s="24"/>
      <c r="E31" s="2"/>
      <c r="G31" s="142"/>
      <c r="H31" s="142"/>
      <c r="I31" s="128"/>
      <c r="J31" s="142"/>
      <c r="K31" s="142"/>
      <c r="L31" s="142"/>
      <c r="M31" s="128"/>
      <c r="N31" s="142"/>
    </row>
    <row r="32" spans="1:14" s="4" customFormat="1" ht="21" customHeight="1">
      <c r="A32" s="24" t="s">
        <v>112</v>
      </c>
      <c r="C32" s="24"/>
      <c r="E32" s="2"/>
      <c r="G32" s="142"/>
      <c r="H32" s="142"/>
      <c r="J32" s="142"/>
      <c r="K32" s="142"/>
      <c r="L32" s="142"/>
      <c r="N32" s="142"/>
    </row>
    <row r="33" spans="1:14" s="4" customFormat="1" ht="21" customHeight="1">
      <c r="A33" s="24"/>
      <c r="B33" s="133" t="s">
        <v>110</v>
      </c>
      <c r="C33" s="24"/>
      <c r="E33" s="43">
        <v>19</v>
      </c>
      <c r="G33" s="142">
        <v>1515729</v>
      </c>
      <c r="H33" s="142"/>
      <c r="I33" s="142">
        <v>-2379158</v>
      </c>
      <c r="J33" s="142"/>
      <c r="K33" s="142">
        <v>1477138</v>
      </c>
      <c r="L33" s="142"/>
      <c r="M33" s="144">
        <v>-2495852</v>
      </c>
      <c r="N33" s="142"/>
    </row>
    <row r="34" spans="1:14" s="4" customFormat="1" ht="20.25" customHeight="1">
      <c r="A34" s="24" t="s">
        <v>113</v>
      </c>
      <c r="B34" s="133"/>
      <c r="C34" s="24"/>
      <c r="E34" s="2"/>
      <c r="N34" s="142"/>
    </row>
    <row r="35" spans="1:14" s="4" customFormat="1" ht="20.25" customHeight="1">
      <c r="A35" s="24"/>
      <c r="B35" s="133" t="s">
        <v>111</v>
      </c>
      <c r="C35" s="24"/>
      <c r="E35" s="43">
        <v>24</v>
      </c>
      <c r="G35" s="140">
        <v>-303146</v>
      </c>
      <c r="H35" s="137"/>
      <c r="I35" s="145">
        <v>474321</v>
      </c>
      <c r="J35" s="137"/>
      <c r="K35" s="140">
        <v>-295428</v>
      </c>
      <c r="L35" s="137"/>
      <c r="M35" s="145">
        <v>499170</v>
      </c>
      <c r="N35" s="142"/>
    </row>
    <row r="36" spans="1:14" s="4" customFormat="1" ht="20.25" customHeight="1">
      <c r="A36" s="24"/>
      <c r="B36" s="133"/>
      <c r="C36" s="24"/>
      <c r="E36" s="2"/>
      <c r="G36" s="144">
        <f>SUM(G33:G35)</f>
        <v>1212583</v>
      </c>
      <c r="H36" s="137"/>
      <c r="I36" s="144">
        <f>SUM(I33:I35)</f>
        <v>-1904837</v>
      </c>
      <c r="J36" s="137"/>
      <c r="K36" s="144">
        <f>SUM(K33:K35)</f>
        <v>1181710</v>
      </c>
      <c r="L36" s="137"/>
      <c r="M36" s="144">
        <f>SUM(M33:M35)</f>
        <v>-1996682</v>
      </c>
      <c r="N36" s="142"/>
    </row>
    <row r="37" spans="1:14" s="4" customFormat="1" ht="20.25" customHeight="1">
      <c r="A37" s="38" t="s">
        <v>118</v>
      </c>
      <c r="B37" s="133"/>
      <c r="C37" s="24"/>
      <c r="E37" s="2"/>
      <c r="N37" s="142"/>
    </row>
    <row r="38" spans="1:14" s="4" customFormat="1" ht="21" customHeight="1">
      <c r="A38" s="4" t="s">
        <v>119</v>
      </c>
      <c r="E38" s="2"/>
      <c r="N38" s="142"/>
    </row>
    <row r="39" spans="2:14" s="4" customFormat="1" ht="21" customHeight="1">
      <c r="B39" s="4" t="s">
        <v>120</v>
      </c>
      <c r="E39" s="43"/>
      <c r="G39" s="142">
        <v>1156994</v>
      </c>
      <c r="H39" s="142"/>
      <c r="I39" s="142">
        <v>-1837304</v>
      </c>
      <c r="J39" s="142"/>
      <c r="K39" s="142">
        <v>1156994</v>
      </c>
      <c r="L39" s="142"/>
      <c r="M39" s="128">
        <v>-1837304</v>
      </c>
      <c r="N39" s="142"/>
    </row>
    <row r="40" spans="1:14" s="4" customFormat="1" ht="21" customHeight="1">
      <c r="A40" s="4" t="s">
        <v>174</v>
      </c>
      <c r="E40" s="43"/>
      <c r="G40" s="142"/>
      <c r="H40" s="142"/>
      <c r="I40" s="142"/>
      <c r="J40" s="142"/>
      <c r="K40" s="142"/>
      <c r="L40" s="142"/>
      <c r="M40" s="142"/>
      <c r="N40" s="142"/>
    </row>
    <row r="41" spans="2:14" s="4" customFormat="1" ht="21" customHeight="1">
      <c r="B41" s="4" t="s">
        <v>173</v>
      </c>
      <c r="E41" s="43">
        <v>11</v>
      </c>
      <c r="G41" s="142">
        <v>9706312</v>
      </c>
      <c r="H41" s="142"/>
      <c r="I41" s="140" t="s">
        <v>42</v>
      </c>
      <c r="J41" s="142"/>
      <c r="K41" s="142">
        <v>9706312</v>
      </c>
      <c r="L41" s="142"/>
      <c r="M41" s="140" t="s">
        <v>42</v>
      </c>
      <c r="N41" s="142"/>
    </row>
    <row r="42" spans="1:14" s="4" customFormat="1" ht="21" customHeight="1">
      <c r="A42" s="38" t="s">
        <v>124</v>
      </c>
      <c r="E42" s="2"/>
      <c r="G42" s="146">
        <f>G36+G39+G41</f>
        <v>12075889</v>
      </c>
      <c r="H42" s="142"/>
      <c r="I42" s="140">
        <f>I36+I39</f>
        <v>-3742141</v>
      </c>
      <c r="J42" s="142"/>
      <c r="K42" s="146">
        <f>K36+K39+K41</f>
        <v>12045016</v>
      </c>
      <c r="L42" s="142"/>
      <c r="M42" s="140">
        <f>M36+M39</f>
        <v>-3833986</v>
      </c>
      <c r="N42" s="142"/>
    </row>
    <row r="43" spans="1:14" s="4" customFormat="1" ht="6" customHeight="1">
      <c r="A43" s="24"/>
      <c r="E43" s="2"/>
      <c r="G43" s="142"/>
      <c r="H43" s="142"/>
      <c r="I43" s="142"/>
      <c r="J43" s="142"/>
      <c r="K43" s="142"/>
      <c r="L43" s="142"/>
      <c r="M43" s="142"/>
      <c r="N43" s="147"/>
    </row>
    <row r="44" spans="1:14" s="4" customFormat="1" ht="21.75" thickBot="1">
      <c r="A44" s="8" t="s">
        <v>125</v>
      </c>
      <c r="E44" s="2"/>
      <c r="G44" s="148">
        <f>+G42+G28</f>
        <v>-11744945</v>
      </c>
      <c r="H44" s="142"/>
      <c r="I44" s="148">
        <f>+I42+I28</f>
        <v>-3070297</v>
      </c>
      <c r="J44" s="142"/>
      <c r="K44" s="148">
        <f>+K42+K28</f>
        <v>8608275</v>
      </c>
      <c r="L44" s="142"/>
      <c r="M44" s="148">
        <f>+M42+M28</f>
        <v>1880872</v>
      </c>
      <c r="N44" s="142"/>
    </row>
    <row r="45" spans="1:18" ht="6" customHeight="1" thickTop="1">
      <c r="A45" s="8"/>
      <c r="D45" s="4"/>
      <c r="E45" s="2"/>
      <c r="F45" s="4"/>
      <c r="G45" s="142"/>
      <c r="H45" s="142"/>
      <c r="I45" s="142"/>
      <c r="J45" s="142"/>
      <c r="K45" s="142"/>
      <c r="L45" s="142"/>
      <c r="M45" s="142"/>
      <c r="N45" s="142"/>
      <c r="O45" s="4"/>
      <c r="P45" s="4"/>
      <c r="Q45" s="4"/>
      <c r="R45" s="4"/>
    </row>
    <row r="46" spans="1:14" ht="21" customHeight="1">
      <c r="A46" s="8" t="s">
        <v>126</v>
      </c>
      <c r="B46" s="4"/>
      <c r="C46" s="4"/>
      <c r="D46" s="4"/>
      <c r="E46" s="2"/>
      <c r="F46" s="4"/>
      <c r="G46" s="142"/>
      <c r="H46" s="142"/>
      <c r="I46" s="142"/>
      <c r="J46" s="142"/>
      <c r="K46" s="142"/>
      <c r="L46" s="142"/>
      <c r="M46" s="142"/>
      <c r="N46" s="143"/>
    </row>
    <row r="47" spans="1:14" ht="21" customHeight="1">
      <c r="A47" s="8"/>
      <c r="B47" s="4" t="s">
        <v>89</v>
      </c>
      <c r="C47" s="4"/>
      <c r="D47" s="4"/>
      <c r="E47" s="2"/>
      <c r="F47" s="4"/>
      <c r="G47" s="142">
        <f>+G28</f>
        <v>-23820834</v>
      </c>
      <c r="H47" s="142"/>
      <c r="I47" s="142">
        <f>+I28</f>
        <v>671844</v>
      </c>
      <c r="J47" s="142"/>
      <c r="K47" s="142">
        <f>+K28</f>
        <v>-3436741</v>
      </c>
      <c r="L47" s="142"/>
      <c r="M47" s="142">
        <f>+M28</f>
        <v>5714858</v>
      </c>
      <c r="N47" s="143"/>
    </row>
    <row r="48" spans="1:14" ht="21" customHeight="1">
      <c r="A48" s="8"/>
      <c r="B48" s="4" t="s">
        <v>59</v>
      </c>
      <c r="C48" s="4"/>
      <c r="D48" s="4"/>
      <c r="E48" s="2"/>
      <c r="F48" s="4"/>
      <c r="G48" s="94" t="s">
        <v>42</v>
      </c>
      <c r="H48" s="94"/>
      <c r="I48" s="94" t="s">
        <v>42</v>
      </c>
      <c r="J48" s="94"/>
      <c r="K48" s="94" t="s">
        <v>42</v>
      </c>
      <c r="L48" s="94"/>
      <c r="M48" s="94" t="s">
        <v>42</v>
      </c>
      <c r="N48" s="143"/>
    </row>
    <row r="49" spans="1:14" ht="21" customHeight="1" thickBot="1">
      <c r="A49" s="8"/>
      <c r="B49" s="4"/>
      <c r="C49" s="4"/>
      <c r="D49" s="4"/>
      <c r="E49" s="2"/>
      <c r="F49" s="4"/>
      <c r="G49" s="149">
        <f>SUM(G47:G48)</f>
        <v>-23820834</v>
      </c>
      <c r="H49" s="142"/>
      <c r="I49" s="149">
        <f>SUM(I47:I48)</f>
        <v>671844</v>
      </c>
      <c r="J49" s="142"/>
      <c r="K49" s="149">
        <f>SUM(K47:K48)</f>
        <v>-3436741</v>
      </c>
      <c r="L49" s="142"/>
      <c r="M49" s="149">
        <f>SUM(M47:M48)</f>
        <v>5714858</v>
      </c>
      <c r="N49" s="143"/>
    </row>
    <row r="50" spans="4:14" ht="6" customHeight="1" thickTop="1">
      <c r="D50" s="4"/>
      <c r="E50" s="2"/>
      <c r="F50" s="4"/>
      <c r="G50" s="45"/>
      <c r="H50" s="45"/>
      <c r="I50" s="45"/>
      <c r="J50" s="45"/>
      <c r="K50" s="45"/>
      <c r="L50" s="45"/>
      <c r="M50" s="45"/>
      <c r="N50" s="143"/>
    </row>
    <row r="51" spans="1:14" ht="21" customHeight="1">
      <c r="A51" s="8" t="s">
        <v>127</v>
      </c>
      <c r="B51" s="4"/>
      <c r="D51" s="4"/>
      <c r="E51" s="2"/>
      <c r="F51" s="4"/>
      <c r="G51" s="45"/>
      <c r="H51" s="45"/>
      <c r="I51" s="45"/>
      <c r="J51" s="45"/>
      <c r="K51" s="45"/>
      <c r="L51" s="45"/>
      <c r="M51" s="45"/>
      <c r="N51" s="46"/>
    </row>
    <row r="52" spans="2:14" ht="21" customHeight="1">
      <c r="B52" s="4" t="s">
        <v>89</v>
      </c>
      <c r="D52" s="4"/>
      <c r="E52" s="2"/>
      <c r="F52" s="4"/>
      <c r="G52" s="142">
        <f>+G44</f>
        <v>-11744945</v>
      </c>
      <c r="H52" s="45"/>
      <c r="I52" s="10">
        <f>+I44</f>
        <v>-3070297</v>
      </c>
      <c r="J52" s="45"/>
      <c r="K52" s="142">
        <f>+K44</f>
        <v>8608275</v>
      </c>
      <c r="L52" s="45"/>
      <c r="M52" s="10">
        <f>+M44</f>
        <v>1880872</v>
      </c>
      <c r="N52" s="46"/>
    </row>
    <row r="53" spans="2:14" ht="21" customHeight="1">
      <c r="B53" s="4" t="s">
        <v>59</v>
      </c>
      <c r="D53" s="4"/>
      <c r="E53" s="2"/>
      <c r="F53" s="4"/>
      <c r="G53" s="94" t="s">
        <v>42</v>
      </c>
      <c r="H53" s="94"/>
      <c r="I53" s="94" t="s">
        <v>42</v>
      </c>
      <c r="J53" s="94"/>
      <c r="K53" s="94" t="s">
        <v>42</v>
      </c>
      <c r="L53" s="94"/>
      <c r="M53" s="94" t="s">
        <v>42</v>
      </c>
      <c r="N53" s="46"/>
    </row>
    <row r="54" spans="4:14" ht="21" customHeight="1" thickBot="1">
      <c r="D54" s="4"/>
      <c r="E54" s="2"/>
      <c r="F54" s="4"/>
      <c r="G54" s="149">
        <f>SUM(G52:G53)</f>
        <v>-11744945</v>
      </c>
      <c r="H54" s="45"/>
      <c r="I54" s="47">
        <f>SUM(I52:I53)</f>
        <v>-3070297</v>
      </c>
      <c r="J54" s="45"/>
      <c r="K54" s="149">
        <f>SUM(K52:K53)</f>
        <v>8608275</v>
      </c>
      <c r="L54" s="45"/>
      <c r="M54" s="47">
        <f>SUM(M52:M53)</f>
        <v>1880872</v>
      </c>
      <c r="N54" s="150"/>
    </row>
    <row r="55" spans="4:14" ht="6" customHeight="1" thickTop="1">
      <c r="D55" s="4"/>
      <c r="E55" s="2"/>
      <c r="F55" s="4"/>
      <c r="G55" s="45"/>
      <c r="H55" s="45"/>
      <c r="I55" s="45"/>
      <c r="J55" s="45"/>
      <c r="K55" s="45"/>
      <c r="L55" s="45"/>
      <c r="M55" s="45"/>
      <c r="N55" s="46"/>
    </row>
    <row r="56" spans="1:14" ht="21" customHeight="1" thickBot="1">
      <c r="A56" s="49" t="s">
        <v>121</v>
      </c>
      <c r="D56" s="4"/>
      <c r="E56" s="43">
        <v>25</v>
      </c>
      <c r="F56" s="4"/>
      <c r="G56" s="199">
        <f>G47/1041081291</f>
        <v>-0.02288085878204491</v>
      </c>
      <c r="H56" s="200"/>
      <c r="I56" s="199">
        <f>I47/999490446</f>
        <v>0.0006721865153276312</v>
      </c>
      <c r="J56" s="200"/>
      <c r="K56" s="199">
        <f>K47/1041081291</f>
        <v>-0.003301126463139947</v>
      </c>
      <c r="L56" s="200"/>
      <c r="M56" s="199">
        <f>M47/999490446</f>
        <v>0.005717771513345711</v>
      </c>
      <c r="N56" s="46"/>
    </row>
    <row r="57" spans="4:14" ht="6" customHeight="1" thickTop="1">
      <c r="D57" s="4"/>
      <c r="E57" s="2"/>
      <c r="F57" s="4"/>
      <c r="G57" s="200"/>
      <c r="H57" s="200"/>
      <c r="I57" s="200"/>
      <c r="J57" s="200"/>
      <c r="K57" s="200"/>
      <c r="L57" s="200"/>
      <c r="M57" s="200"/>
      <c r="N57" s="46"/>
    </row>
    <row r="58" spans="1:14" s="4" customFormat="1" ht="21" customHeight="1" thickBot="1">
      <c r="A58" s="49" t="s">
        <v>122</v>
      </c>
      <c r="E58" s="43">
        <v>25</v>
      </c>
      <c r="G58" s="199">
        <f>G49/1041081291</f>
        <v>-0.02288085878204491</v>
      </c>
      <c r="H58" s="202"/>
      <c r="I58" s="201">
        <f>I47/1091088737</f>
        <v>0.0006157556000873648</v>
      </c>
      <c r="J58" s="202"/>
      <c r="K58" s="201">
        <f>K47/1118739571</f>
        <v>-0.003071975899563492</v>
      </c>
      <c r="L58" s="202"/>
      <c r="M58" s="201">
        <f>M47/1091088737</f>
        <v>0.00523775730259417</v>
      </c>
      <c r="N58" s="45"/>
    </row>
    <row r="59" ht="24.75" customHeight="1" thickTop="1">
      <c r="N59" s="48"/>
    </row>
    <row r="60" spans="7:11" ht="21">
      <c r="G60" s="151"/>
      <c r="I60" s="152"/>
      <c r="K60" s="153"/>
    </row>
    <row r="61" spans="7:11" ht="21">
      <c r="G61" s="151"/>
      <c r="I61" s="152"/>
      <c r="K61" s="154"/>
    </row>
  </sheetData>
  <sheetProtection/>
  <mergeCells count="3">
    <mergeCell ref="G5:M5"/>
    <mergeCell ref="G6:I6"/>
    <mergeCell ref="K6:M6"/>
  </mergeCells>
  <printOptions/>
  <pageMargins left="0.7086614173228347" right="0.11811023622047245" top="0.7480314960629921" bottom="0.5905511811023623" header="0.3937007874015748" footer="0.3937007874015748"/>
  <pageSetup firstPageNumber="8" useFirstPageNumber="1" fitToHeight="1" fitToWidth="1" horizontalDpi="600" verticalDpi="600" orientation="portrait" paperSize="9" scale="72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1"/>
  <sheetViews>
    <sheetView zoomScale="110" zoomScaleNormal="110" zoomScaleSheetLayoutView="130" workbookViewId="0" topLeftCell="A8">
      <pane xSplit="3" ySplit="5" topLeftCell="D22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D31" sqref="D31"/>
    </sheetView>
  </sheetViews>
  <sheetFormatPr defaultColWidth="9.140625" defaultRowHeight="24.75" customHeight="1"/>
  <cols>
    <col min="1" max="1" width="15.7109375" style="60" customWidth="1"/>
    <col min="2" max="2" width="43.00390625" style="60" customWidth="1"/>
    <col min="3" max="3" width="1.8515625" style="60" customWidth="1"/>
    <col min="4" max="4" width="10.421875" style="60" customWidth="1"/>
    <col min="5" max="5" width="1.57421875" style="60" customWidth="1"/>
    <col min="6" max="6" width="15.7109375" style="60" customWidth="1"/>
    <col min="7" max="7" width="1.7109375" style="60" customWidth="1"/>
    <col min="8" max="8" width="15.7109375" style="60" customWidth="1"/>
    <col min="9" max="9" width="1.7109375" style="60" customWidth="1"/>
    <col min="10" max="10" width="15.7109375" style="60" customWidth="1"/>
    <col min="11" max="11" width="1.7109375" style="60" customWidth="1"/>
    <col min="12" max="12" width="15.7109375" style="60" customWidth="1"/>
    <col min="13" max="13" width="1.7109375" style="60" customWidth="1"/>
    <col min="14" max="14" width="23.7109375" style="60" bestFit="1" customWidth="1"/>
    <col min="15" max="15" width="1.7109375" style="60" customWidth="1"/>
    <col min="16" max="16" width="15.7109375" style="60" customWidth="1"/>
    <col min="17" max="17" width="1.7109375" style="60" customWidth="1"/>
    <col min="18" max="18" width="15.7109375" style="60" customWidth="1"/>
    <col min="19" max="19" width="1.7109375" style="60" customWidth="1"/>
    <col min="20" max="20" width="15.7109375" style="60" customWidth="1"/>
    <col min="21" max="21" width="5.57421875" style="60" customWidth="1"/>
    <col min="22" max="22" width="9.57421875" style="60" bestFit="1" customWidth="1"/>
    <col min="23" max="23" width="9.8515625" style="60" bestFit="1" customWidth="1"/>
    <col min="24" max="16384" width="9.140625" style="60" customWidth="1"/>
  </cols>
  <sheetData>
    <row r="1" spans="1:21" ht="24" customHeight="1">
      <c r="A1" s="6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4"/>
      <c r="S1" s="4"/>
      <c r="T1" s="4"/>
      <c r="U1" s="87"/>
    </row>
    <row r="2" spans="1:21" ht="24" customHeight="1">
      <c r="A2" s="67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4"/>
      <c r="S2" s="4"/>
      <c r="T2" s="4"/>
      <c r="U2" s="87"/>
    </row>
    <row r="3" spans="1:21" ht="24" customHeight="1">
      <c r="A3" s="67" t="s">
        <v>109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8"/>
      <c r="Q3" s="8"/>
      <c r="R3" s="8"/>
      <c r="S3" s="8"/>
      <c r="T3" s="8"/>
      <c r="U3" s="8"/>
    </row>
    <row r="4" spans="1:16" ht="7.5" customHeight="1">
      <c r="A4" s="62"/>
      <c r="B4" s="62"/>
      <c r="C4" s="62"/>
      <c r="D4" s="62"/>
      <c r="E4" s="62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ht="22.5" customHeight="1">
      <c r="A5" s="62"/>
      <c r="B5" s="62"/>
      <c r="C5" s="62"/>
      <c r="D5" s="62"/>
      <c r="E5" s="62"/>
      <c r="F5" s="204" t="s">
        <v>86</v>
      </c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"/>
    </row>
    <row r="6" spans="1:21" ht="22.5" customHeight="1">
      <c r="A6" s="62"/>
      <c r="B6" s="62"/>
      <c r="C6" s="62"/>
      <c r="D6" s="62"/>
      <c r="E6" s="62"/>
      <c r="F6" s="205" t="s">
        <v>1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"/>
    </row>
    <row r="7" spans="1:21" ht="22.5" customHeight="1">
      <c r="A7" s="4"/>
      <c r="B7" s="4"/>
      <c r="C7" s="4"/>
      <c r="D7" s="4"/>
      <c r="E7" s="62"/>
      <c r="G7" s="2"/>
      <c r="H7" s="2"/>
      <c r="I7" s="2"/>
      <c r="J7" s="2"/>
      <c r="K7" s="2"/>
      <c r="L7" s="2"/>
      <c r="M7" s="2"/>
      <c r="N7" s="75" t="s">
        <v>63</v>
      </c>
      <c r="O7" s="4"/>
      <c r="P7" s="2"/>
      <c r="Q7" s="4"/>
      <c r="R7" s="2"/>
      <c r="S7" s="4"/>
      <c r="T7" s="4"/>
      <c r="U7" s="4"/>
    </row>
    <row r="8" spans="1:21" ht="22.5" customHeight="1">
      <c r="A8" s="4"/>
      <c r="B8" s="4"/>
      <c r="C8" s="4"/>
      <c r="D8" s="4"/>
      <c r="E8" s="62"/>
      <c r="G8" s="2"/>
      <c r="H8" s="2"/>
      <c r="I8" s="2"/>
      <c r="J8" s="2"/>
      <c r="K8" s="2"/>
      <c r="L8" s="2"/>
      <c r="M8" s="2"/>
      <c r="N8" s="100" t="s">
        <v>20</v>
      </c>
      <c r="O8" s="4"/>
      <c r="P8" s="2"/>
      <c r="Q8" s="4"/>
      <c r="R8" s="2"/>
      <c r="S8" s="4"/>
      <c r="T8" s="4"/>
      <c r="U8" s="4"/>
    </row>
    <row r="9" spans="1:21" ht="22.5" customHeight="1">
      <c r="A9" s="4"/>
      <c r="B9" s="4"/>
      <c r="C9" s="4"/>
      <c r="D9" s="4"/>
      <c r="E9" s="62"/>
      <c r="G9" s="2"/>
      <c r="H9" s="2"/>
      <c r="I9" s="2"/>
      <c r="J9" s="204" t="s">
        <v>67</v>
      </c>
      <c r="K9" s="204"/>
      <c r="L9" s="204"/>
      <c r="M9" s="2"/>
      <c r="N9" s="91" t="s">
        <v>92</v>
      </c>
      <c r="O9" s="4"/>
      <c r="P9" s="2"/>
      <c r="Q9" s="4"/>
      <c r="R9" s="2"/>
      <c r="S9" s="4"/>
      <c r="T9" s="4"/>
      <c r="U9" s="4"/>
    </row>
    <row r="10" spans="1:18" ht="22.5" customHeight="1">
      <c r="A10" s="4"/>
      <c r="B10" s="4"/>
      <c r="C10" s="4"/>
      <c r="D10" s="4"/>
      <c r="E10" s="4"/>
      <c r="G10" s="2"/>
      <c r="H10" s="2"/>
      <c r="I10" s="2"/>
      <c r="J10" s="2" t="s">
        <v>43</v>
      </c>
      <c r="K10" s="2"/>
      <c r="L10" s="2"/>
      <c r="M10" s="2"/>
      <c r="N10" s="2" t="s">
        <v>79</v>
      </c>
      <c r="O10" s="2"/>
      <c r="P10" s="2" t="s">
        <v>68</v>
      </c>
      <c r="R10" s="2" t="s">
        <v>128</v>
      </c>
    </row>
    <row r="11" spans="1:21" ht="22.5" customHeight="1">
      <c r="A11" s="4"/>
      <c r="B11" s="4"/>
      <c r="C11" s="4"/>
      <c r="D11" s="4"/>
      <c r="E11" s="4"/>
      <c r="F11" s="70" t="s">
        <v>75</v>
      </c>
      <c r="G11" s="2"/>
      <c r="H11" s="2"/>
      <c r="I11" s="2"/>
      <c r="J11" s="2" t="s">
        <v>44</v>
      </c>
      <c r="K11" s="2"/>
      <c r="L11" s="2" t="s">
        <v>45</v>
      </c>
      <c r="M11" s="2"/>
      <c r="N11" s="2" t="s">
        <v>129</v>
      </c>
      <c r="O11" s="2"/>
      <c r="P11" s="2" t="s">
        <v>20</v>
      </c>
      <c r="R11" s="2" t="s">
        <v>130</v>
      </c>
      <c r="T11" s="2" t="s">
        <v>68</v>
      </c>
      <c r="U11" s="2"/>
    </row>
    <row r="12" spans="1:21" ht="22.5" customHeight="1">
      <c r="A12" s="4"/>
      <c r="B12" s="4"/>
      <c r="C12" s="4"/>
      <c r="D12" s="71" t="s">
        <v>2</v>
      </c>
      <c r="E12" s="4"/>
      <c r="F12" s="71" t="s">
        <v>76</v>
      </c>
      <c r="G12" s="2"/>
      <c r="H12" s="65" t="s">
        <v>48</v>
      </c>
      <c r="I12" s="2"/>
      <c r="J12" s="65" t="s">
        <v>22</v>
      </c>
      <c r="K12" s="2"/>
      <c r="L12" s="65" t="s">
        <v>131</v>
      </c>
      <c r="M12" s="2"/>
      <c r="N12" s="65" t="s">
        <v>132</v>
      </c>
      <c r="O12" s="2"/>
      <c r="P12" s="65" t="s">
        <v>90</v>
      </c>
      <c r="Q12" s="4"/>
      <c r="R12" s="65" t="s">
        <v>60</v>
      </c>
      <c r="S12" s="4"/>
      <c r="T12" s="65" t="s">
        <v>20</v>
      </c>
      <c r="U12" s="2"/>
    </row>
    <row r="13" spans="1:21" ht="13.5" customHeight="1">
      <c r="A13" s="4"/>
      <c r="B13" s="4"/>
      <c r="C13" s="4"/>
      <c r="D13" s="4"/>
      <c r="E13" s="4"/>
      <c r="F13" s="70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2"/>
      <c r="S13" s="4"/>
      <c r="T13" s="2"/>
      <c r="U13" s="2"/>
    </row>
    <row r="14" spans="1:21" ht="22.5" customHeight="1">
      <c r="A14" s="79" t="s">
        <v>137</v>
      </c>
      <c r="F14" s="73">
        <v>910580100</v>
      </c>
      <c r="H14" s="73">
        <v>196730146</v>
      </c>
      <c r="I14" s="73"/>
      <c r="J14" s="73">
        <v>7625110</v>
      </c>
      <c r="L14" s="73">
        <v>21713591</v>
      </c>
      <c r="N14" s="73">
        <v>-9564002</v>
      </c>
      <c r="P14" s="10">
        <f>SUM(F14:N14)</f>
        <v>1127084945</v>
      </c>
      <c r="R14" s="10">
        <v>280</v>
      </c>
      <c r="T14" s="10">
        <f>SUM(P14:R14)</f>
        <v>1127085225</v>
      </c>
      <c r="U14" s="10"/>
    </row>
    <row r="15" spans="1:21" ht="22.5" customHeight="1">
      <c r="A15" s="79" t="s">
        <v>133</v>
      </c>
      <c r="F15" s="73"/>
      <c r="H15" s="73"/>
      <c r="I15" s="73"/>
      <c r="J15" s="73"/>
      <c r="L15" s="73"/>
      <c r="N15" s="73"/>
      <c r="P15" s="10"/>
      <c r="R15" s="95"/>
      <c r="T15" s="10"/>
      <c r="U15" s="10"/>
    </row>
    <row r="16" spans="1:21" ht="22.5" customHeight="1">
      <c r="A16" s="157" t="s">
        <v>134</v>
      </c>
      <c r="D16" s="93">
        <v>20</v>
      </c>
      <c r="F16" s="73">
        <v>130483962</v>
      </c>
      <c r="H16" s="73">
        <v>12000000</v>
      </c>
      <c r="I16" s="156"/>
      <c r="J16" s="94" t="s">
        <v>42</v>
      </c>
      <c r="K16" s="100"/>
      <c r="L16" s="94" t="s">
        <v>42</v>
      </c>
      <c r="M16" s="100"/>
      <c r="N16" s="94" t="s">
        <v>42</v>
      </c>
      <c r="O16" s="100"/>
      <c r="P16" s="10">
        <f>SUM(F16:O16)</f>
        <v>142483962</v>
      </c>
      <c r="Q16" s="100"/>
      <c r="R16" s="195" t="s">
        <v>42</v>
      </c>
      <c r="T16" s="10">
        <f>SUM(P16:R16)</f>
        <v>142483962</v>
      </c>
      <c r="U16" s="10"/>
    </row>
    <row r="17" spans="1:21" ht="22.5" customHeight="1">
      <c r="A17" s="157" t="s">
        <v>163</v>
      </c>
      <c r="D17" s="93">
        <v>21</v>
      </c>
      <c r="F17" s="192" t="s">
        <v>42</v>
      </c>
      <c r="G17" s="156"/>
      <c r="H17" s="192" t="s">
        <v>42</v>
      </c>
      <c r="I17" s="156"/>
      <c r="J17" s="73">
        <v>285743</v>
      </c>
      <c r="K17" s="100"/>
      <c r="L17" s="187">
        <v>-285743</v>
      </c>
      <c r="M17" s="100"/>
      <c r="N17" s="94" t="s">
        <v>42</v>
      </c>
      <c r="O17" s="100"/>
      <c r="P17" s="32" t="s">
        <v>42</v>
      </c>
      <c r="Q17" s="100"/>
      <c r="R17" s="195" t="s">
        <v>42</v>
      </c>
      <c r="T17" s="191" t="s">
        <v>42</v>
      </c>
      <c r="U17" s="10"/>
    </row>
    <row r="18" spans="1:21" ht="22.5" customHeight="1">
      <c r="A18" s="79" t="s">
        <v>135</v>
      </c>
      <c r="F18" s="99">
        <f>SUM(F16:F17)</f>
        <v>130483962</v>
      </c>
      <c r="H18" s="99">
        <f>SUM(H16:H17)</f>
        <v>12000000</v>
      </c>
      <c r="I18" s="156"/>
      <c r="J18" s="99">
        <f>SUM(J16:J17)</f>
        <v>285743</v>
      </c>
      <c r="K18" s="100"/>
      <c r="L18" s="99">
        <f>SUM(L16:L17)</f>
        <v>-285743</v>
      </c>
      <c r="M18" s="100"/>
      <c r="N18" s="194" t="s">
        <v>42</v>
      </c>
      <c r="O18" s="100"/>
      <c r="P18" s="99">
        <f>SUM(P16:P17)</f>
        <v>142483962</v>
      </c>
      <c r="Q18" s="100"/>
      <c r="R18" s="196" t="s">
        <v>42</v>
      </c>
      <c r="T18" s="99">
        <f>SUM(T16:T17)</f>
        <v>142483962</v>
      </c>
      <c r="U18" s="10"/>
    </row>
    <row r="19" spans="1:21" ht="22.5" customHeight="1">
      <c r="A19" s="8" t="s">
        <v>160</v>
      </c>
      <c r="F19" s="94"/>
      <c r="G19" s="27"/>
      <c r="H19" s="94"/>
      <c r="I19" s="94"/>
      <c r="J19" s="94"/>
      <c r="K19" s="10"/>
      <c r="L19" s="92"/>
      <c r="M19" s="10"/>
      <c r="N19" s="92"/>
      <c r="O19" s="10"/>
      <c r="P19" s="10"/>
      <c r="Q19" s="4"/>
      <c r="R19" s="159"/>
      <c r="S19" s="4"/>
      <c r="T19" s="11"/>
      <c r="U19" s="11"/>
    </row>
    <row r="20" spans="1:21" ht="22.5" customHeight="1">
      <c r="A20" s="4" t="s">
        <v>83</v>
      </c>
      <c r="F20" s="94" t="s">
        <v>42</v>
      </c>
      <c r="G20" s="27"/>
      <c r="H20" s="94" t="s">
        <v>42</v>
      </c>
      <c r="I20" s="94"/>
      <c r="J20" s="94" t="s">
        <v>42</v>
      </c>
      <c r="K20" s="10"/>
      <c r="L20" s="94">
        <f>+งบกำไรขาดทุนเบ็ดเสร็จ!I28</f>
        <v>671844</v>
      </c>
      <c r="M20" s="10"/>
      <c r="N20" s="94" t="s">
        <v>42</v>
      </c>
      <c r="O20" s="10"/>
      <c r="P20" s="10">
        <f>SUM(F20:N20)</f>
        <v>671844</v>
      </c>
      <c r="Q20" s="4"/>
      <c r="R20" s="94" t="s">
        <v>42</v>
      </c>
      <c r="S20" s="4"/>
      <c r="T20" s="10">
        <f>SUM(P20:R20)</f>
        <v>671844</v>
      </c>
      <c r="U20" s="11"/>
    </row>
    <row r="21" spans="1:21" ht="22.5" customHeight="1">
      <c r="A21" s="4" t="s">
        <v>136</v>
      </c>
      <c r="F21" s="94" t="s">
        <v>42</v>
      </c>
      <c r="G21" s="27"/>
      <c r="H21" s="94" t="s">
        <v>42</v>
      </c>
      <c r="I21" s="94"/>
      <c r="J21" s="94" t="s">
        <v>42</v>
      </c>
      <c r="K21" s="10"/>
      <c r="L21" s="94">
        <f>+งบกำไรขาดทุนเบ็ดเสร็จ!I36</f>
        <v>-1904837</v>
      </c>
      <c r="M21" s="10"/>
      <c r="N21" s="94">
        <f>+งบกำไรขาดทุนเบ็ดเสร็จ!I39</f>
        <v>-1837304</v>
      </c>
      <c r="O21" s="10"/>
      <c r="P21" s="27">
        <f>SUM(F21:N21)</f>
        <v>-3742141</v>
      </c>
      <c r="Q21" s="4"/>
      <c r="R21" s="94" t="s">
        <v>42</v>
      </c>
      <c r="S21" s="4"/>
      <c r="T21" s="10">
        <f>SUM(P21:R21)</f>
        <v>-3742141</v>
      </c>
      <c r="U21" s="11"/>
    </row>
    <row r="22" spans="1:21" ht="22.5" customHeight="1">
      <c r="A22" s="4" t="s">
        <v>161</v>
      </c>
      <c r="F22" s="160" t="s">
        <v>42</v>
      </c>
      <c r="G22" s="94"/>
      <c r="H22" s="160" t="s">
        <v>42</v>
      </c>
      <c r="I22" s="94"/>
      <c r="J22" s="160" t="s">
        <v>42</v>
      </c>
      <c r="K22" s="94"/>
      <c r="L22" s="160">
        <f>SUM(L20:L21)</f>
        <v>-1232993</v>
      </c>
      <c r="M22" s="32"/>
      <c r="N22" s="160">
        <f>SUM(N20:N21)</f>
        <v>-1837304</v>
      </c>
      <c r="O22" s="32"/>
      <c r="P22" s="160">
        <f>SUM(P20:P21)</f>
        <v>-3070297</v>
      </c>
      <c r="Q22" s="4"/>
      <c r="R22" s="160" t="s">
        <v>42</v>
      </c>
      <c r="S22" s="4"/>
      <c r="T22" s="44">
        <f>SUM(P22:R22)</f>
        <v>-3070297</v>
      </c>
      <c r="U22" s="11"/>
    </row>
    <row r="23" spans="1:21" ht="22.5" customHeight="1">
      <c r="A23" s="79" t="s">
        <v>159</v>
      </c>
      <c r="F23" s="186">
        <f>+F14+F18</f>
        <v>1041064062</v>
      </c>
      <c r="H23" s="186">
        <f>+H14+H18</f>
        <v>208730146</v>
      </c>
      <c r="I23" s="163"/>
      <c r="J23" s="186">
        <f>+J14+J18</f>
        <v>7910853</v>
      </c>
      <c r="K23" s="163"/>
      <c r="L23" s="186">
        <f>+L14+L22+L18</f>
        <v>20194855</v>
      </c>
      <c r="M23" s="163"/>
      <c r="N23" s="186">
        <f>+N14+N22</f>
        <v>-11401306</v>
      </c>
      <c r="P23" s="10">
        <f>SUM(F23:N23)</f>
        <v>1266498610</v>
      </c>
      <c r="R23" s="186">
        <f>+R14</f>
        <v>280</v>
      </c>
      <c r="T23" s="10">
        <f>SUM(P23:R23)</f>
        <v>1266498890</v>
      </c>
      <c r="U23" s="10"/>
    </row>
    <row r="24" spans="1:21" ht="22.5" customHeight="1">
      <c r="A24" s="61" t="s">
        <v>133</v>
      </c>
      <c r="F24" s="94"/>
      <c r="G24" s="27"/>
      <c r="H24" s="94"/>
      <c r="I24" s="94"/>
      <c r="J24" s="94"/>
      <c r="K24" s="10"/>
      <c r="L24" s="92"/>
      <c r="M24" s="10"/>
      <c r="N24" s="92"/>
      <c r="O24" s="10"/>
      <c r="P24" s="10"/>
      <c r="Q24" s="4"/>
      <c r="R24" s="159"/>
      <c r="S24" s="4"/>
      <c r="T24" s="11"/>
      <c r="U24" s="11"/>
    </row>
    <row r="25" spans="1:21" ht="22.5" customHeight="1">
      <c r="A25" s="133" t="s">
        <v>134</v>
      </c>
      <c r="D25" s="93">
        <v>20</v>
      </c>
      <c r="F25" s="163">
        <v>31529</v>
      </c>
      <c r="G25" s="27"/>
      <c r="H25" s="94" t="s">
        <v>42</v>
      </c>
      <c r="I25" s="94"/>
      <c r="J25" s="94" t="s">
        <v>42</v>
      </c>
      <c r="K25" s="10"/>
      <c r="L25" s="94" t="s">
        <v>42</v>
      </c>
      <c r="M25" s="10"/>
      <c r="N25" s="94" t="s">
        <v>42</v>
      </c>
      <c r="O25" s="10"/>
      <c r="P25" s="10">
        <f>SUM(F25:N25)</f>
        <v>31529</v>
      </c>
      <c r="Q25" s="4"/>
      <c r="R25" s="94" t="s">
        <v>42</v>
      </c>
      <c r="S25" s="4"/>
      <c r="T25" s="11">
        <f>SUM(P25:R25)</f>
        <v>31529</v>
      </c>
      <c r="U25" s="11"/>
    </row>
    <row r="26" spans="1:21" ht="22.5" customHeight="1">
      <c r="A26" s="133" t="s">
        <v>187</v>
      </c>
      <c r="D26" s="93"/>
      <c r="F26" s="94" t="s">
        <v>42</v>
      </c>
      <c r="G26" s="27"/>
      <c r="H26" s="94" t="s">
        <v>42</v>
      </c>
      <c r="I26" s="94"/>
      <c r="J26" s="94" t="s">
        <v>42</v>
      </c>
      <c r="K26" s="10"/>
      <c r="L26" s="94" t="s">
        <v>42</v>
      </c>
      <c r="M26" s="10"/>
      <c r="N26" s="94" t="s">
        <v>42</v>
      </c>
      <c r="O26" s="10"/>
      <c r="P26" s="94" t="s">
        <v>42</v>
      </c>
      <c r="Q26" s="4"/>
      <c r="R26" s="94">
        <v>60</v>
      </c>
      <c r="S26" s="4"/>
      <c r="T26" s="11">
        <f>SUM(P26:R26)</f>
        <v>60</v>
      </c>
      <c r="U26" s="11"/>
    </row>
    <row r="27" spans="1:21" ht="22.5" customHeight="1">
      <c r="A27" s="61" t="s">
        <v>135</v>
      </c>
      <c r="F27" s="166">
        <f>SUM(F25:F26)</f>
        <v>31529</v>
      </c>
      <c r="G27" s="163"/>
      <c r="H27" s="160" t="s">
        <v>42</v>
      </c>
      <c r="I27" s="163"/>
      <c r="J27" s="160" t="s">
        <v>42</v>
      </c>
      <c r="K27" s="128"/>
      <c r="L27" s="160" t="s">
        <v>42</v>
      </c>
      <c r="M27" s="128"/>
      <c r="N27" s="160" t="s">
        <v>42</v>
      </c>
      <c r="O27" s="128"/>
      <c r="P27" s="166">
        <f>SUM(P25:P26)</f>
        <v>31529</v>
      </c>
      <c r="Q27" s="10"/>
      <c r="R27" s="166">
        <f>SUM(R25:R26)</f>
        <v>60</v>
      </c>
      <c r="S27" s="10"/>
      <c r="T27" s="166">
        <f>SUM(T25:T26)</f>
        <v>31589</v>
      </c>
      <c r="U27" s="11"/>
    </row>
    <row r="28" spans="1:21" ht="22.5" customHeight="1">
      <c r="A28" s="8" t="s">
        <v>160</v>
      </c>
      <c r="F28" s="163"/>
      <c r="G28" s="27"/>
      <c r="H28" s="94"/>
      <c r="I28" s="94"/>
      <c r="J28" s="94"/>
      <c r="K28" s="10"/>
      <c r="L28" s="92"/>
      <c r="M28" s="10"/>
      <c r="N28" s="92"/>
      <c r="O28" s="10"/>
      <c r="P28" s="167"/>
      <c r="Q28" s="4"/>
      <c r="R28" s="159"/>
      <c r="S28" s="4"/>
      <c r="T28" s="11"/>
      <c r="U28" s="11"/>
    </row>
    <row r="29" spans="1:21" ht="22.5" customHeight="1">
      <c r="A29" s="4" t="s">
        <v>162</v>
      </c>
      <c r="F29" s="94" t="s">
        <v>42</v>
      </c>
      <c r="G29" s="27"/>
      <c r="H29" s="94" t="s">
        <v>42</v>
      </c>
      <c r="I29" s="94"/>
      <c r="J29" s="94" t="s">
        <v>42</v>
      </c>
      <c r="K29" s="10"/>
      <c r="L29" s="94">
        <f>+งบกำไรขาดทุนเบ็ดเสร็จ!G28</f>
        <v>-23820834</v>
      </c>
      <c r="M29" s="10"/>
      <c r="N29" s="94" t="s">
        <v>42</v>
      </c>
      <c r="O29" s="10"/>
      <c r="P29" s="10">
        <f>SUM(F29:N29)</f>
        <v>-23820834</v>
      </c>
      <c r="Q29" s="4"/>
      <c r="R29" s="94" t="s">
        <v>42</v>
      </c>
      <c r="S29" s="4"/>
      <c r="T29" s="11">
        <f>SUM(P29:S29)</f>
        <v>-23820834</v>
      </c>
      <c r="U29" s="11"/>
    </row>
    <row r="30" spans="1:21" ht="22.5" customHeight="1">
      <c r="A30" s="4" t="s">
        <v>136</v>
      </c>
      <c r="F30" s="94" t="s">
        <v>42</v>
      </c>
      <c r="G30" s="27"/>
      <c r="H30" s="94" t="s">
        <v>42</v>
      </c>
      <c r="I30" s="94"/>
      <c r="J30" s="94" t="s">
        <v>42</v>
      </c>
      <c r="K30" s="10"/>
      <c r="L30" s="72">
        <f>+งบกำไรขาดทุนเบ็ดเสร็จ!G36</f>
        <v>1212583</v>
      </c>
      <c r="M30" s="10"/>
      <c r="N30" s="92">
        <f>+งบกำไรขาดทุนเบ็ดเสร็จ!G39+งบกำไรขาดทุนเบ็ดเสร็จ!G41</f>
        <v>10863306</v>
      </c>
      <c r="O30" s="10"/>
      <c r="P30" s="10">
        <f>SUM(F30:N30)</f>
        <v>12075889</v>
      </c>
      <c r="Q30" s="4"/>
      <c r="R30" s="94" t="s">
        <v>42</v>
      </c>
      <c r="S30" s="4"/>
      <c r="T30" s="11">
        <f>SUM(P30:S30)</f>
        <v>12075889</v>
      </c>
      <c r="U30" s="11"/>
    </row>
    <row r="31" spans="1:22" ht="22.5" customHeight="1">
      <c r="A31" s="8" t="s">
        <v>161</v>
      </c>
      <c r="F31" s="160" t="s">
        <v>42</v>
      </c>
      <c r="G31" s="27"/>
      <c r="H31" s="160" t="s">
        <v>42</v>
      </c>
      <c r="I31" s="94"/>
      <c r="J31" s="160" t="s">
        <v>42</v>
      </c>
      <c r="K31" s="10"/>
      <c r="L31" s="160">
        <f>SUM(L29:L30)</f>
        <v>-22608251</v>
      </c>
      <c r="M31" s="10"/>
      <c r="N31" s="160">
        <f>SUM(N29:N30)</f>
        <v>10863306</v>
      </c>
      <c r="O31" s="10"/>
      <c r="P31" s="160">
        <f>SUM(P29:P30)</f>
        <v>-11744945</v>
      </c>
      <c r="Q31" s="4"/>
      <c r="R31" s="160" t="s">
        <v>42</v>
      </c>
      <c r="S31" s="4"/>
      <c r="T31" s="160">
        <f>SUM(T29:T30)</f>
        <v>-11744945</v>
      </c>
      <c r="U31" s="11"/>
      <c r="V31" s="168"/>
    </row>
    <row r="32" spans="1:21" ht="22.5" customHeight="1" thickBot="1">
      <c r="A32" s="79" t="s">
        <v>158</v>
      </c>
      <c r="B32" s="62"/>
      <c r="C32" s="62"/>
      <c r="D32" s="62"/>
      <c r="E32" s="62"/>
      <c r="F32" s="161">
        <f>+F23+F27</f>
        <v>1041095591</v>
      </c>
      <c r="G32" s="10"/>
      <c r="H32" s="161">
        <f>+H23</f>
        <v>208730146</v>
      </c>
      <c r="I32" s="10"/>
      <c r="J32" s="161">
        <f>+J23</f>
        <v>7910853</v>
      </c>
      <c r="K32" s="10"/>
      <c r="L32" s="161">
        <f>+L23+L31</f>
        <v>-2413396</v>
      </c>
      <c r="M32" s="10"/>
      <c r="N32" s="161">
        <f>+N23+N31</f>
        <v>-538000</v>
      </c>
      <c r="O32" s="10"/>
      <c r="P32" s="161">
        <f>+P27+P23+P31</f>
        <v>1254785194</v>
      </c>
      <c r="Q32" s="4"/>
      <c r="R32" s="203">
        <v>340</v>
      </c>
      <c r="S32" s="4"/>
      <c r="T32" s="161">
        <f>SUM(P32:R32)</f>
        <v>1254785534</v>
      </c>
      <c r="U32" s="10"/>
    </row>
    <row r="33" spans="1:21" ht="22.5" customHeight="1" thickTop="1">
      <c r="A33" s="4"/>
      <c r="B33" s="4"/>
      <c r="C33" s="4"/>
      <c r="D33" s="4"/>
      <c r="E33" s="4"/>
      <c r="F33" s="70"/>
      <c r="G33" s="2"/>
      <c r="H33" s="162"/>
      <c r="I33" s="162"/>
      <c r="J33" s="2"/>
      <c r="K33" s="2"/>
      <c r="L33" s="2"/>
      <c r="M33" s="2"/>
      <c r="N33" s="2"/>
      <c r="O33" s="2"/>
      <c r="P33" s="169"/>
      <c r="Q33" s="4"/>
      <c r="R33" s="2"/>
      <c r="S33" s="4"/>
      <c r="T33" s="2"/>
      <c r="U33" s="2"/>
    </row>
    <row r="34" spans="1:21" ht="24" customHeight="1">
      <c r="A34" s="61"/>
      <c r="B34" s="62"/>
      <c r="C34" s="62"/>
      <c r="D34" s="62"/>
      <c r="E34" s="62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1"/>
      <c r="Q34" s="4"/>
      <c r="R34" s="32"/>
      <c r="S34" s="4"/>
      <c r="T34" s="10"/>
      <c r="U34" s="10"/>
    </row>
    <row r="37" spans="12:18" s="80" customFormat="1" ht="24.75" customHeight="1">
      <c r="L37" s="74"/>
      <c r="R37" s="172"/>
    </row>
    <row r="38" s="80" customFormat="1" ht="24.75" customHeight="1"/>
    <row r="39" s="80" customFormat="1" ht="24.75" customHeight="1">
      <c r="L39" s="74"/>
    </row>
    <row r="40" s="80" customFormat="1" ht="24.75" customHeight="1">
      <c r="L40" s="74"/>
    </row>
    <row r="41" s="80" customFormat="1" ht="24.75" customHeight="1"/>
    <row r="42" s="80" customFormat="1" ht="24.75" customHeight="1"/>
    <row r="43" s="80" customFormat="1" ht="24.75" customHeight="1"/>
    <row r="44" s="80" customFormat="1" ht="24.75" customHeight="1"/>
    <row r="45" s="80" customFormat="1" ht="24.75" customHeight="1"/>
    <row r="46" s="80" customFormat="1" ht="24.75" customHeight="1"/>
    <row r="91" ht="24.75" customHeight="1">
      <c r="H91" s="60" t="s">
        <v>61</v>
      </c>
    </row>
  </sheetData>
  <sheetProtection/>
  <mergeCells count="3">
    <mergeCell ref="F5:T5"/>
    <mergeCell ref="F6:T6"/>
    <mergeCell ref="J9:L9"/>
  </mergeCells>
  <printOptions/>
  <pageMargins left="0.7086614173228347" right="0.2755905511811024" top="0.7874015748031497" bottom="0.5905511811023623" header="0.3937007874015748" footer="0.3937007874015748"/>
  <pageSetup firstPageNumber="9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zoomScaleSheetLayoutView="87" zoomScalePageLayoutView="0" workbookViewId="0" topLeftCell="B17">
      <selection activeCell="K28" sqref="K28"/>
    </sheetView>
  </sheetViews>
  <sheetFormatPr defaultColWidth="9.140625" defaultRowHeight="22.5" customHeight="1"/>
  <cols>
    <col min="1" max="1" width="68.28125" style="60" customWidth="1"/>
    <col min="2" max="2" width="1.57421875" style="60" customWidth="1"/>
    <col min="3" max="3" width="11.57421875" style="173" customWidth="1"/>
    <col min="4" max="4" width="1.7109375" style="60" customWidth="1"/>
    <col min="5" max="5" width="19.7109375" style="60" customWidth="1"/>
    <col min="6" max="6" width="1.7109375" style="60" customWidth="1"/>
    <col min="7" max="7" width="19.7109375" style="60" customWidth="1"/>
    <col min="8" max="8" width="1.7109375" style="60" customWidth="1"/>
    <col min="9" max="9" width="19.7109375" style="60" customWidth="1"/>
    <col min="10" max="10" width="1.7109375" style="60" customWidth="1"/>
    <col min="11" max="11" width="19.7109375" style="60" customWidth="1"/>
    <col min="12" max="12" width="1.7109375" style="60" customWidth="1"/>
    <col min="13" max="13" width="23.7109375" style="60" bestFit="1" customWidth="1"/>
    <col min="14" max="14" width="1.7109375" style="60" customWidth="1"/>
    <col min="15" max="15" width="19.7109375" style="60" customWidth="1"/>
    <col min="16" max="16" width="4.421875" style="60" customWidth="1"/>
    <col min="17" max="16384" width="9.140625" style="60" customWidth="1"/>
  </cols>
  <sheetData>
    <row r="1" spans="1:16" s="68" customFormat="1" ht="24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40"/>
      <c r="M1" s="4"/>
      <c r="N1" s="4"/>
      <c r="O1" s="4"/>
      <c r="P1" s="53"/>
    </row>
    <row r="2" spans="1:16" s="68" customFormat="1" ht="24" customHeight="1">
      <c r="A2" s="67" t="s">
        <v>138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0"/>
      <c r="M2" s="4"/>
      <c r="N2" s="4"/>
      <c r="O2" s="4"/>
      <c r="P2" s="53"/>
    </row>
    <row r="3" spans="1:16" s="68" customFormat="1" ht="24" customHeight="1">
      <c r="A3" s="67" t="str">
        <f>ส่วนของผู้ถือหุ้นงบรวม!A3</f>
        <v>สำหรับปีสิ้นสุดวันที่ 31 ธันวาคม 2559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7.5" customHeight="1">
      <c r="A4" s="62"/>
      <c r="B4" s="62"/>
      <c r="C4" s="1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2.5" customHeight="1">
      <c r="A5" s="62"/>
      <c r="B5" s="62"/>
      <c r="D5" s="4"/>
      <c r="E5" s="204" t="s">
        <v>86</v>
      </c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"/>
    </row>
    <row r="6" spans="1:16" ht="22.5" customHeight="1">
      <c r="A6" s="62"/>
      <c r="B6" s="62"/>
      <c r="D6" s="4"/>
      <c r="E6" s="205" t="s">
        <v>72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"/>
    </row>
    <row r="7" spans="1:16" ht="22.5" customHeight="1">
      <c r="A7" s="62"/>
      <c r="B7" s="62"/>
      <c r="D7" s="4"/>
      <c r="E7" s="2"/>
      <c r="F7" s="2"/>
      <c r="G7" s="2"/>
      <c r="H7" s="2"/>
      <c r="I7" s="75"/>
      <c r="J7" s="75"/>
      <c r="K7" s="75"/>
      <c r="L7" s="2"/>
      <c r="M7" s="75" t="s">
        <v>63</v>
      </c>
      <c r="N7" s="69"/>
      <c r="O7" s="2"/>
      <c r="P7" s="2"/>
    </row>
    <row r="8" spans="1:16" ht="22.5" customHeight="1">
      <c r="A8" s="62"/>
      <c r="B8" s="62"/>
      <c r="D8" s="4"/>
      <c r="E8" s="2"/>
      <c r="F8" s="2"/>
      <c r="G8" s="2"/>
      <c r="H8" s="2"/>
      <c r="I8" s="208"/>
      <c r="J8" s="208"/>
      <c r="K8" s="208"/>
      <c r="L8" s="2"/>
      <c r="M8" s="100" t="s">
        <v>20</v>
      </c>
      <c r="N8" s="4"/>
      <c r="O8" s="2"/>
      <c r="P8" s="2"/>
    </row>
    <row r="9" spans="1:16" ht="22.5" customHeight="1">
      <c r="A9" s="62"/>
      <c r="B9" s="62"/>
      <c r="D9" s="4"/>
      <c r="E9" s="2"/>
      <c r="F9" s="2"/>
      <c r="G9" s="2"/>
      <c r="H9" s="2"/>
      <c r="I9" s="2"/>
      <c r="J9" s="2"/>
      <c r="K9" s="2"/>
      <c r="L9" s="2"/>
      <c r="M9" s="91" t="s">
        <v>136</v>
      </c>
      <c r="N9" s="2"/>
      <c r="O9" s="2"/>
      <c r="P9" s="2"/>
    </row>
    <row r="10" spans="1:16" ht="22.5" customHeight="1">
      <c r="A10" s="62"/>
      <c r="B10" s="62"/>
      <c r="D10" s="2"/>
      <c r="E10" s="2"/>
      <c r="F10" s="2"/>
      <c r="G10" s="2"/>
      <c r="H10" s="2"/>
      <c r="I10" s="204" t="s">
        <v>67</v>
      </c>
      <c r="J10" s="204"/>
      <c r="K10" s="204"/>
      <c r="L10" s="2"/>
      <c r="M10" s="2" t="s">
        <v>79</v>
      </c>
      <c r="N10" s="2"/>
      <c r="O10" s="2"/>
      <c r="P10" s="2"/>
    </row>
    <row r="11" spans="1:16" ht="22.5" customHeight="1">
      <c r="A11" s="62"/>
      <c r="B11" s="62"/>
      <c r="D11" s="2"/>
      <c r="E11" s="70" t="s">
        <v>75</v>
      </c>
      <c r="F11" s="2"/>
      <c r="G11" s="2"/>
      <c r="H11" s="2"/>
      <c r="I11" s="2" t="s">
        <v>139</v>
      </c>
      <c r="J11" s="2"/>
      <c r="K11" s="2" t="s">
        <v>45</v>
      </c>
      <c r="L11" s="2"/>
      <c r="M11" s="2" t="s">
        <v>129</v>
      </c>
      <c r="N11" s="2"/>
      <c r="O11" s="2" t="s">
        <v>68</v>
      </c>
      <c r="P11" s="2"/>
    </row>
    <row r="12" spans="1:16" ht="22.5" customHeight="1">
      <c r="A12" s="4"/>
      <c r="B12" s="4"/>
      <c r="C12" s="71" t="s">
        <v>2</v>
      </c>
      <c r="D12" s="2"/>
      <c r="E12" s="71" t="s">
        <v>76</v>
      </c>
      <c r="F12" s="2"/>
      <c r="G12" s="65" t="s">
        <v>48</v>
      </c>
      <c r="H12" s="2"/>
      <c r="I12" s="65" t="s">
        <v>140</v>
      </c>
      <c r="J12" s="2"/>
      <c r="K12" s="65" t="s">
        <v>131</v>
      </c>
      <c r="L12" s="2"/>
      <c r="M12" s="65" t="s">
        <v>132</v>
      </c>
      <c r="N12" s="2"/>
      <c r="O12" s="65" t="s">
        <v>20</v>
      </c>
      <c r="P12" s="2"/>
    </row>
    <row r="13" spans="1:16" ht="9.75" customHeight="1">
      <c r="A13" s="4"/>
      <c r="B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2.5" customHeight="1">
      <c r="A14" s="79" t="s">
        <v>137</v>
      </c>
      <c r="B14" s="4"/>
      <c r="D14" s="2"/>
      <c r="E14" s="73">
        <v>910580100</v>
      </c>
      <c r="G14" s="73">
        <v>196730146</v>
      </c>
      <c r="I14" s="73">
        <v>7625110</v>
      </c>
      <c r="K14" s="73">
        <v>33371699</v>
      </c>
      <c r="M14" s="73">
        <v>-9564002</v>
      </c>
      <c r="O14" s="10">
        <f>SUM(E14:M14)</f>
        <v>1138743053</v>
      </c>
      <c r="P14" s="2"/>
    </row>
    <row r="15" spans="1:16" ht="22.5" customHeight="1">
      <c r="A15" s="61" t="s">
        <v>133</v>
      </c>
      <c r="B15" s="133"/>
      <c r="D15" s="2"/>
      <c r="E15" s="73"/>
      <c r="G15" s="73"/>
      <c r="I15" s="73"/>
      <c r="K15" s="73"/>
      <c r="M15" s="73"/>
      <c r="O15" s="10"/>
      <c r="P15" s="2"/>
    </row>
    <row r="16" spans="1:16" ht="22.5" customHeight="1">
      <c r="A16" s="133" t="s">
        <v>134</v>
      </c>
      <c r="B16" s="133"/>
      <c r="C16" s="174" t="s">
        <v>188</v>
      </c>
      <c r="D16" s="2"/>
      <c r="E16" s="73">
        <v>130483962</v>
      </c>
      <c r="G16" s="73">
        <v>12000000</v>
      </c>
      <c r="H16" s="100"/>
      <c r="I16" s="192" t="s">
        <v>42</v>
      </c>
      <c r="J16" s="100"/>
      <c r="K16" s="192" t="s">
        <v>42</v>
      </c>
      <c r="L16" s="100"/>
      <c r="M16" s="192" t="s">
        <v>42</v>
      </c>
      <c r="O16" s="10">
        <f>SUM(E16:N16)</f>
        <v>142483962</v>
      </c>
      <c r="P16" s="2"/>
    </row>
    <row r="17" spans="1:16" ht="22.5" customHeight="1">
      <c r="A17" s="157" t="s">
        <v>163</v>
      </c>
      <c r="B17" s="133"/>
      <c r="C17" s="174" t="s">
        <v>166</v>
      </c>
      <c r="D17" s="2"/>
      <c r="E17" s="192" t="s">
        <v>42</v>
      </c>
      <c r="G17" s="192" t="s">
        <v>42</v>
      </c>
      <c r="H17" s="100"/>
      <c r="I17" s="187">
        <v>285743</v>
      </c>
      <c r="J17" s="189"/>
      <c r="K17" s="187">
        <v>-285743</v>
      </c>
      <c r="L17" s="100"/>
      <c r="M17" s="192" t="s">
        <v>42</v>
      </c>
      <c r="O17" s="192" t="s">
        <v>42</v>
      </c>
      <c r="P17" s="2"/>
    </row>
    <row r="18" spans="1:16" ht="22.5" customHeight="1">
      <c r="A18" s="175" t="s">
        <v>135</v>
      </c>
      <c r="B18" s="133"/>
      <c r="D18" s="2"/>
      <c r="E18" s="99">
        <f>SUM(E16)</f>
        <v>130483962</v>
      </c>
      <c r="G18" s="99">
        <f>SUM(G16)</f>
        <v>12000000</v>
      </c>
      <c r="H18" s="100"/>
      <c r="I18" s="44">
        <f>SUM(I17)</f>
        <v>285743</v>
      </c>
      <c r="J18" s="100"/>
      <c r="K18" s="44">
        <f>SUM(K17)</f>
        <v>-285743</v>
      </c>
      <c r="L18" s="100"/>
      <c r="M18" s="194" t="s">
        <v>42</v>
      </c>
      <c r="N18" s="100"/>
      <c r="O18" s="99">
        <f>SUM(O16)</f>
        <v>142483962</v>
      </c>
      <c r="P18" s="2"/>
    </row>
    <row r="19" spans="1:16" ht="22.5" customHeight="1">
      <c r="A19" s="8" t="s">
        <v>160</v>
      </c>
      <c r="B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2.5" customHeight="1">
      <c r="A20" s="4" t="s">
        <v>83</v>
      </c>
      <c r="B20" s="4"/>
      <c r="D20" s="2"/>
      <c r="E20" s="192" t="s">
        <v>42</v>
      </c>
      <c r="F20" s="2"/>
      <c r="G20" s="156" t="s">
        <v>42</v>
      </c>
      <c r="H20" s="2"/>
      <c r="I20" s="192" t="s">
        <v>42</v>
      </c>
      <c r="J20" s="2"/>
      <c r="K20" s="12">
        <f>+งบกำไรขาดทุนเบ็ดเสร็จ!M28</f>
        <v>5714858</v>
      </c>
      <c r="L20" s="2"/>
      <c r="M20" s="12" t="s">
        <v>42</v>
      </c>
      <c r="N20" s="2"/>
      <c r="O20" s="10">
        <f>SUM(E20:M20)</f>
        <v>5714858</v>
      </c>
      <c r="P20" s="2"/>
    </row>
    <row r="21" spans="1:16" ht="22.5" customHeight="1">
      <c r="A21" s="4" t="s">
        <v>136</v>
      </c>
      <c r="B21" s="4"/>
      <c r="D21" s="2"/>
      <c r="E21" s="192" t="s">
        <v>42</v>
      </c>
      <c r="F21" s="2"/>
      <c r="G21" s="156" t="s">
        <v>42</v>
      </c>
      <c r="H21" s="2"/>
      <c r="I21" s="192" t="s">
        <v>42</v>
      </c>
      <c r="J21" s="2"/>
      <c r="K21" s="176">
        <f>+งบกำไรขาดทุนเบ็ดเสร็จ!M36</f>
        <v>-1996682</v>
      </c>
      <c r="L21" s="2"/>
      <c r="M21" s="176">
        <f>+งบกำไรขาดทุนเบ็ดเสร็จ!M39</f>
        <v>-1837304</v>
      </c>
      <c r="N21" s="2"/>
      <c r="O21" s="10">
        <f>SUM(E21:M21)</f>
        <v>-3833986</v>
      </c>
      <c r="P21" s="2"/>
    </row>
    <row r="22" spans="1:16" ht="22.5" customHeight="1">
      <c r="A22" s="4" t="s">
        <v>161</v>
      </c>
      <c r="B22" s="4"/>
      <c r="D22" s="2"/>
      <c r="E22" s="194" t="s">
        <v>42</v>
      </c>
      <c r="F22" s="2"/>
      <c r="G22" s="158" t="s">
        <v>42</v>
      </c>
      <c r="H22" s="2"/>
      <c r="I22" s="194" t="s">
        <v>42</v>
      </c>
      <c r="J22" s="2"/>
      <c r="K22" s="44">
        <f>SUM(K20:K21)</f>
        <v>3718176</v>
      </c>
      <c r="L22" s="2"/>
      <c r="M22" s="44">
        <f>SUM(M20:M21)</f>
        <v>-1837304</v>
      </c>
      <c r="N22" s="2"/>
      <c r="O22" s="44">
        <f>SUM(O20:O21)</f>
        <v>1880872</v>
      </c>
      <c r="P22" s="2"/>
    </row>
    <row r="23" spans="1:16" ht="22.5" customHeight="1">
      <c r="A23" s="79" t="s">
        <v>159</v>
      </c>
      <c r="B23" s="4"/>
      <c r="D23" s="2"/>
      <c r="E23" s="167">
        <f>SUM(E14,E18,E22)</f>
        <v>1041064062</v>
      </c>
      <c r="F23" s="2"/>
      <c r="G23" s="167">
        <f>SUM(G14,G18,G22)</f>
        <v>208730146</v>
      </c>
      <c r="H23" s="2"/>
      <c r="I23" s="167">
        <f>SUM(I14,I18,I22)</f>
        <v>7910853</v>
      </c>
      <c r="J23" s="2"/>
      <c r="K23" s="167">
        <f>SUM(K14,K18,K22)</f>
        <v>36804132</v>
      </c>
      <c r="L23" s="2"/>
      <c r="M23" s="167">
        <f>SUM(M14,M18,M22)</f>
        <v>-11401306</v>
      </c>
      <c r="N23" s="2"/>
      <c r="O23" s="167">
        <f>SUM(O14,O18,O22)</f>
        <v>1283107887</v>
      </c>
      <c r="P23" s="2"/>
    </row>
    <row r="24" spans="1:16" ht="22.5" customHeight="1">
      <c r="A24" s="61" t="s">
        <v>133</v>
      </c>
      <c r="B24" s="133"/>
      <c r="D24" s="2"/>
      <c r="E24" s="63"/>
      <c r="F24" s="4"/>
      <c r="G24" s="63"/>
      <c r="H24" s="4"/>
      <c r="I24" s="63"/>
      <c r="J24" s="4"/>
      <c r="K24" s="63"/>
      <c r="L24" s="4"/>
      <c r="M24" s="63"/>
      <c r="N24" s="4"/>
      <c r="O24" s="10"/>
      <c r="P24" s="2"/>
    </row>
    <row r="25" spans="1:16" ht="22.5" customHeight="1">
      <c r="A25" s="133" t="s">
        <v>134</v>
      </c>
      <c r="B25" s="133"/>
      <c r="C25" s="93">
        <v>20</v>
      </c>
      <c r="D25" s="2"/>
      <c r="E25" s="164">
        <v>31529</v>
      </c>
      <c r="G25" s="193" t="s">
        <v>42</v>
      </c>
      <c r="H25" s="100"/>
      <c r="I25" s="193" t="s">
        <v>42</v>
      </c>
      <c r="J25" s="100"/>
      <c r="K25" s="193" t="s">
        <v>42</v>
      </c>
      <c r="L25" s="100"/>
      <c r="M25" s="193" t="s">
        <v>42</v>
      </c>
      <c r="O25" s="59">
        <f>SUM(E25:N25)</f>
        <v>31529</v>
      </c>
      <c r="P25" s="2"/>
    </row>
    <row r="26" spans="1:16" ht="22.5" customHeight="1">
      <c r="A26" s="175" t="s">
        <v>135</v>
      </c>
      <c r="B26" s="133"/>
      <c r="D26" s="2"/>
      <c r="E26" s="164">
        <f>+E25</f>
        <v>31529</v>
      </c>
      <c r="G26" s="193" t="s">
        <v>42</v>
      </c>
      <c r="H26" s="100"/>
      <c r="I26" s="193" t="str">
        <f>+I25</f>
        <v>-</v>
      </c>
      <c r="J26" s="100"/>
      <c r="K26" s="193" t="s">
        <v>42</v>
      </c>
      <c r="L26" s="100"/>
      <c r="M26" s="193" t="s">
        <v>42</v>
      </c>
      <c r="O26" s="130">
        <f>SUM(O25:O25)</f>
        <v>31529</v>
      </c>
      <c r="P26" s="2"/>
    </row>
    <row r="27" spans="1:16" ht="22.5" customHeight="1">
      <c r="A27" s="8" t="s">
        <v>160</v>
      </c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2.5" customHeight="1">
      <c r="A28" s="4" t="s">
        <v>162</v>
      </c>
      <c r="B28" s="4"/>
      <c r="D28" s="2"/>
      <c r="E28" s="191" t="s">
        <v>42</v>
      </c>
      <c r="F28" s="2"/>
      <c r="G28" s="191" t="s">
        <v>42</v>
      </c>
      <c r="H28" s="2"/>
      <c r="I28" s="191" t="s">
        <v>42</v>
      </c>
      <c r="J28" s="2"/>
      <c r="K28" s="176">
        <f>+งบกำไรขาดทุนเบ็ดเสร็จ!K28</f>
        <v>-3436741</v>
      </c>
      <c r="L28" s="2"/>
      <c r="M28" s="191" t="s">
        <v>42</v>
      </c>
      <c r="N28" s="2"/>
      <c r="O28" s="10">
        <f>SUM(E28:M28)</f>
        <v>-3436741</v>
      </c>
      <c r="P28" s="2"/>
    </row>
    <row r="29" spans="1:16" ht="22.5" customHeight="1">
      <c r="A29" s="4" t="s">
        <v>136</v>
      </c>
      <c r="B29" s="4"/>
      <c r="D29" s="2"/>
      <c r="E29" s="191" t="s">
        <v>42</v>
      </c>
      <c r="F29" s="2"/>
      <c r="G29" s="191" t="s">
        <v>42</v>
      </c>
      <c r="H29" s="2"/>
      <c r="I29" s="191" t="s">
        <v>42</v>
      </c>
      <c r="J29" s="2"/>
      <c r="K29" s="72">
        <f>งบกำไรขาดทุนเบ็ดเสร็จ!K36</f>
        <v>1181710</v>
      </c>
      <c r="L29" s="2"/>
      <c r="M29" s="176">
        <f>งบกำไรขาดทุนเบ็ดเสร็จ!K39+งบกำไรขาดทุนเบ็ดเสร็จ!K41</f>
        <v>10863306</v>
      </c>
      <c r="N29" s="2"/>
      <c r="O29" s="10">
        <f>SUM(E29:M29)</f>
        <v>12045016</v>
      </c>
      <c r="P29" s="2"/>
    </row>
    <row r="30" spans="1:16" ht="22.5" customHeight="1">
      <c r="A30" s="8" t="s">
        <v>161</v>
      </c>
      <c r="B30" s="4"/>
      <c r="D30" s="2"/>
      <c r="E30" s="194" t="s">
        <v>42</v>
      </c>
      <c r="F30" s="2"/>
      <c r="G30" s="194" t="s">
        <v>42</v>
      </c>
      <c r="H30" s="2"/>
      <c r="I30" s="194" t="s">
        <v>42</v>
      </c>
      <c r="J30" s="2"/>
      <c r="K30" s="44">
        <f>SUM(K28:K29)</f>
        <v>-2255031</v>
      </c>
      <c r="L30" s="2"/>
      <c r="M30" s="44">
        <f>SUM(M28:M29)</f>
        <v>10863306</v>
      </c>
      <c r="N30" s="2"/>
      <c r="O30" s="44">
        <f>SUM(O28:O29)</f>
        <v>8608275</v>
      </c>
      <c r="P30" s="2"/>
    </row>
    <row r="31" spans="1:16" ht="22.5" customHeight="1" thickBot="1">
      <c r="A31" s="79" t="s">
        <v>158</v>
      </c>
      <c r="B31" s="4"/>
      <c r="D31" s="2"/>
      <c r="E31" s="47">
        <f>+E23+E26</f>
        <v>1041095591</v>
      </c>
      <c r="F31" s="2"/>
      <c r="G31" s="47">
        <f>+G23</f>
        <v>208730146</v>
      </c>
      <c r="H31" s="2"/>
      <c r="I31" s="47">
        <f>+I23</f>
        <v>7910853</v>
      </c>
      <c r="J31" s="2"/>
      <c r="K31" s="47">
        <f>+K23+K30</f>
        <v>34549101</v>
      </c>
      <c r="L31" s="2"/>
      <c r="M31" s="47">
        <f>+M23+M30</f>
        <v>-538000</v>
      </c>
      <c r="N31" s="2"/>
      <c r="O31" s="47">
        <f>SUM(E31:M31)</f>
        <v>1291747691</v>
      </c>
      <c r="P31" s="2"/>
    </row>
    <row r="32" spans="1:16" ht="11.25" customHeight="1" thickTop="1">
      <c r="A32" s="4"/>
      <c r="B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2.5" customHeight="1">
      <c r="A33" s="4"/>
      <c r="B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69"/>
      <c r="P33" s="2"/>
    </row>
    <row r="34" spans="1:16" ht="22.5" customHeight="1">
      <c r="A34" s="61"/>
      <c r="B34" s="61"/>
      <c r="C34" s="174"/>
      <c r="D34" s="10"/>
      <c r="E34" s="10"/>
      <c r="F34" s="10"/>
      <c r="G34" s="10"/>
      <c r="H34" s="10"/>
      <c r="I34" s="10"/>
      <c r="J34" s="10"/>
      <c r="K34" s="10"/>
      <c r="L34" s="10"/>
      <c r="M34" s="63"/>
      <c r="N34" s="4"/>
      <c r="O34" s="10"/>
      <c r="P34" s="10"/>
    </row>
    <row r="35" spans="1:16" ht="22.5" customHeight="1">
      <c r="A35" s="61"/>
      <c r="B35" s="61"/>
      <c r="D35" s="32"/>
      <c r="E35" s="10"/>
      <c r="F35" s="32"/>
      <c r="G35" s="10"/>
      <c r="H35" s="32"/>
      <c r="I35" s="10"/>
      <c r="J35" s="32"/>
      <c r="K35" s="10"/>
      <c r="L35" s="32"/>
      <c r="M35" s="10"/>
      <c r="N35" s="10"/>
      <c r="O35" s="10"/>
      <c r="P35" s="10"/>
    </row>
    <row r="36" spans="1:16" ht="22.5" customHeight="1">
      <c r="A36" s="62"/>
      <c r="B36" s="62"/>
      <c r="C36" s="177"/>
      <c r="D36" s="10"/>
      <c r="E36" s="10"/>
      <c r="F36" s="10"/>
      <c r="G36" s="10"/>
      <c r="H36" s="10"/>
      <c r="I36" s="27"/>
      <c r="J36" s="10"/>
      <c r="K36" s="10"/>
      <c r="L36" s="10"/>
      <c r="O36" s="10"/>
      <c r="P36" s="10"/>
    </row>
    <row r="37" spans="1:16" ht="22.5" customHeight="1">
      <c r="A37" s="62"/>
      <c r="B37" s="62"/>
      <c r="D37" s="10"/>
      <c r="E37" s="10"/>
      <c r="F37" s="10"/>
      <c r="G37" s="10"/>
      <c r="H37" s="10"/>
      <c r="I37" s="35"/>
      <c r="J37" s="10"/>
      <c r="K37" s="10"/>
      <c r="L37" s="10"/>
      <c r="O37" s="10"/>
      <c r="P37" s="10"/>
    </row>
    <row r="87" ht="22.5" customHeight="1">
      <c r="F87" s="60" t="s">
        <v>61</v>
      </c>
    </row>
  </sheetData>
  <sheetProtection/>
  <mergeCells count="4">
    <mergeCell ref="E5:O5"/>
    <mergeCell ref="E6:O6"/>
    <mergeCell ref="I8:K8"/>
    <mergeCell ref="I10:K10"/>
  </mergeCells>
  <printOptions/>
  <pageMargins left="0.7086614173228347" right="0.2755905511811024" top="0.7874015748031497" bottom="0.5511811023622047" header="0.3937007874015748" footer="0.3937007874015748"/>
  <pageSetup firstPageNumber="10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tabSelected="1" view="pageBreakPreview" zoomScale="130" zoomScaleNormal="120" zoomScaleSheetLayoutView="130" zoomScalePageLayoutView="0" workbookViewId="0" topLeftCell="A8">
      <selection activeCell="A15" sqref="A15"/>
    </sheetView>
  </sheetViews>
  <sheetFormatPr defaultColWidth="9.140625" defaultRowHeight="21.75" customHeight="1"/>
  <cols>
    <col min="1" max="2" width="2.7109375" style="4" customWidth="1"/>
    <col min="3" max="4" width="4.7109375" style="15" customWidth="1"/>
    <col min="5" max="5" width="52.8515625" style="15" customWidth="1"/>
    <col min="6" max="6" width="1.28515625" style="4" customWidth="1"/>
    <col min="7" max="7" width="14.140625" style="54" customWidth="1"/>
    <col min="8" max="8" width="1.28515625" style="4" customWidth="1"/>
    <col min="9" max="9" width="14.140625" style="4" customWidth="1"/>
    <col min="10" max="10" width="1.28515625" style="4" customWidth="1"/>
    <col min="11" max="11" width="14.140625" style="11" customWidth="1"/>
    <col min="12" max="12" width="1.28515625" style="4" customWidth="1"/>
    <col min="13" max="13" width="14.140625" style="4" customWidth="1"/>
    <col min="14" max="14" width="0.85546875" style="4" customWidth="1"/>
    <col min="15" max="15" width="10.8515625" style="4" customWidth="1"/>
    <col min="16" max="16" width="10.57421875" style="4" customWidth="1"/>
    <col min="17" max="17" width="10.00390625" style="4" customWidth="1"/>
    <col min="18" max="18" width="12.421875" style="4" customWidth="1"/>
    <col min="19" max="16384" width="9.140625" style="4" customWidth="1"/>
  </cols>
  <sheetData>
    <row r="1" spans="1:16" s="40" customFormat="1" ht="21" customHeight="1">
      <c r="A1" s="39" t="s">
        <v>0</v>
      </c>
      <c r="B1" s="39"/>
      <c r="C1" s="39"/>
      <c r="D1" s="39"/>
      <c r="E1" s="39"/>
      <c r="F1" s="39"/>
      <c r="G1" s="39"/>
      <c r="H1" s="39"/>
      <c r="L1" s="84"/>
      <c r="M1" s="1"/>
      <c r="N1" s="50"/>
      <c r="O1" s="50"/>
      <c r="P1" s="50"/>
    </row>
    <row r="2" spans="1:14" s="40" customFormat="1" ht="21" customHeight="1">
      <c r="A2" s="39" t="s">
        <v>29</v>
      </c>
      <c r="B2" s="39"/>
      <c r="C2" s="39"/>
      <c r="D2" s="39"/>
      <c r="E2" s="39"/>
      <c r="F2" s="39"/>
      <c r="G2" s="39"/>
      <c r="H2" s="39"/>
      <c r="L2" s="84"/>
      <c r="M2" s="1"/>
      <c r="N2" s="53"/>
    </row>
    <row r="3" spans="1:13" s="40" customFormat="1" ht="21.75" customHeight="1">
      <c r="A3" s="178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7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3:13" ht="21" customHeight="1">
      <c r="C5" s="86"/>
      <c r="D5" s="86"/>
      <c r="E5" s="86"/>
      <c r="G5" s="204" t="s">
        <v>86</v>
      </c>
      <c r="H5" s="204"/>
      <c r="I5" s="204"/>
      <c r="J5" s="204"/>
      <c r="K5" s="204"/>
      <c r="L5" s="204"/>
      <c r="M5" s="204"/>
    </row>
    <row r="6" spans="3:13" ht="21" customHeight="1">
      <c r="C6" s="86"/>
      <c r="D6" s="86"/>
      <c r="E6" s="86"/>
      <c r="G6" s="205" t="s">
        <v>1</v>
      </c>
      <c r="H6" s="205"/>
      <c r="I6" s="205"/>
      <c r="J6" s="87"/>
      <c r="K6" s="205" t="s">
        <v>72</v>
      </c>
      <c r="L6" s="205"/>
      <c r="M6" s="205"/>
    </row>
    <row r="7" spans="3:13" ht="21" customHeight="1">
      <c r="C7" s="86"/>
      <c r="D7" s="86"/>
      <c r="E7" s="86"/>
      <c r="G7" s="91">
        <v>2559</v>
      </c>
      <c r="H7" s="2"/>
      <c r="I7" s="91">
        <v>2558</v>
      </c>
      <c r="J7" s="87"/>
      <c r="K7" s="91">
        <v>2559</v>
      </c>
      <c r="L7" s="2"/>
      <c r="M7" s="91">
        <v>2558</v>
      </c>
    </row>
    <row r="8" spans="1:13" ht="21" customHeight="1">
      <c r="A8" s="88" t="s">
        <v>30</v>
      </c>
      <c r="C8" s="86"/>
      <c r="D8" s="86"/>
      <c r="E8" s="86"/>
      <c r="G8" s="56"/>
      <c r="I8" s="56"/>
      <c r="J8" s="87"/>
      <c r="K8" s="2"/>
      <c r="L8" s="2"/>
      <c r="M8" s="2"/>
    </row>
    <row r="9" spans="1:13" ht="21" customHeight="1">
      <c r="A9" s="16" t="s">
        <v>114</v>
      </c>
      <c r="F9" s="87"/>
      <c r="G9" s="13">
        <f>+งบกำไรขาดทุนเบ็ดเสร็จ!G24</f>
        <v>-19049074</v>
      </c>
      <c r="H9" s="13"/>
      <c r="I9" s="13">
        <f>+งบกำไรขาดทุนเบ็ดเสร็จ!I24</f>
        <v>-1841723</v>
      </c>
      <c r="J9" s="13"/>
      <c r="K9" s="13">
        <f>+งบกำไรขาดทุนเบ็ดเสร็จ!K24</f>
        <v>1082934</v>
      </c>
      <c r="L9" s="13"/>
      <c r="M9" s="13">
        <f>+งบกำไรขาดทุนเบ็ดเสร็จ!M24</f>
        <v>4434461</v>
      </c>
    </row>
    <row r="10" spans="1:13" ht="21" customHeight="1">
      <c r="A10" s="57" t="s">
        <v>46</v>
      </c>
      <c r="F10" s="87"/>
      <c r="G10" s="13"/>
      <c r="H10" s="13"/>
      <c r="I10" s="13"/>
      <c r="J10" s="13"/>
      <c r="K10" s="13"/>
      <c r="L10" s="11"/>
      <c r="M10" s="13"/>
    </row>
    <row r="11" spans="1:15" ht="21" customHeight="1">
      <c r="A11" s="21" t="s">
        <v>31</v>
      </c>
      <c r="F11" s="87"/>
      <c r="G11" s="35">
        <v>32691471</v>
      </c>
      <c r="H11" s="13"/>
      <c r="I11" s="179">
        <v>33612670</v>
      </c>
      <c r="J11" s="13"/>
      <c r="K11" s="13">
        <v>27877407</v>
      </c>
      <c r="L11" s="11"/>
      <c r="M11" s="179">
        <v>32465865</v>
      </c>
      <c r="O11" s="180"/>
    </row>
    <row r="12" spans="1:15" ht="21" customHeight="1">
      <c r="A12" s="21" t="s">
        <v>142</v>
      </c>
      <c r="F12" s="87"/>
      <c r="G12" s="35">
        <v>52132</v>
      </c>
      <c r="H12" s="35"/>
      <c r="I12" s="35">
        <v>1930312</v>
      </c>
      <c r="J12" s="10"/>
      <c r="K12" s="10">
        <v>52132</v>
      </c>
      <c r="L12" s="63"/>
      <c r="M12" s="10">
        <v>1390357</v>
      </c>
      <c r="O12" s="180"/>
    </row>
    <row r="13" spans="1:15" ht="21" customHeight="1">
      <c r="A13" s="180" t="s">
        <v>143</v>
      </c>
      <c r="F13" s="87"/>
      <c r="G13" s="29" t="s">
        <v>42</v>
      </c>
      <c r="H13" s="13"/>
      <c r="I13" s="179">
        <v>2678163</v>
      </c>
      <c r="J13" s="13"/>
      <c r="K13" s="29" t="s">
        <v>42</v>
      </c>
      <c r="L13" s="11"/>
      <c r="M13" s="179">
        <v>2678163</v>
      </c>
      <c r="O13" s="180"/>
    </row>
    <row r="14" spans="1:15" ht="21" customHeight="1">
      <c r="A14" s="180" t="s">
        <v>192</v>
      </c>
      <c r="F14" s="87"/>
      <c r="G14" s="29" t="s">
        <v>42</v>
      </c>
      <c r="H14" s="13"/>
      <c r="I14" s="29" t="s">
        <v>42</v>
      </c>
      <c r="J14" s="13"/>
      <c r="K14" s="29" t="s">
        <v>42</v>
      </c>
      <c r="L14" s="11"/>
      <c r="M14" s="179">
        <v>870420</v>
      </c>
      <c r="O14" s="180"/>
    </row>
    <row r="15" spans="1:15" ht="21" customHeight="1">
      <c r="A15" s="21" t="s">
        <v>144</v>
      </c>
      <c r="F15" s="87"/>
      <c r="G15" s="12">
        <v>128550</v>
      </c>
      <c r="H15" s="13"/>
      <c r="I15" s="29">
        <v>37069</v>
      </c>
      <c r="J15" s="13"/>
      <c r="K15" s="12">
        <v>128550</v>
      </c>
      <c r="L15" s="11"/>
      <c r="M15" s="107">
        <v>37068</v>
      </c>
      <c r="O15" s="180"/>
    </row>
    <row r="16" spans="1:15" ht="21" customHeight="1">
      <c r="A16" s="180" t="s">
        <v>185</v>
      </c>
      <c r="F16" s="87"/>
      <c r="G16" s="29">
        <v>9706312</v>
      </c>
      <c r="H16" s="13"/>
      <c r="I16" s="29" t="s">
        <v>42</v>
      </c>
      <c r="J16" s="13"/>
      <c r="K16" s="29">
        <v>9706312</v>
      </c>
      <c r="L16" s="11"/>
      <c r="M16" s="29" t="s">
        <v>42</v>
      </c>
      <c r="O16" s="180"/>
    </row>
    <row r="17" spans="1:15" ht="21" customHeight="1">
      <c r="A17" s="180" t="s">
        <v>168</v>
      </c>
      <c r="F17" s="87"/>
      <c r="G17" s="29">
        <v>15703939</v>
      </c>
      <c r="H17" s="13"/>
      <c r="I17" s="29" t="s">
        <v>42</v>
      </c>
      <c r="J17" s="13"/>
      <c r="K17" s="29">
        <v>11333806</v>
      </c>
      <c r="L17" s="11"/>
      <c r="M17" s="29" t="s">
        <v>42</v>
      </c>
      <c r="O17" s="180"/>
    </row>
    <row r="18" spans="1:15" ht="21" customHeight="1">
      <c r="A18" s="21" t="s">
        <v>141</v>
      </c>
      <c r="F18" s="87"/>
      <c r="G18" s="35">
        <v>-6074712</v>
      </c>
      <c r="H18" s="13"/>
      <c r="I18" s="29" t="s">
        <v>42</v>
      </c>
      <c r="J18" s="13"/>
      <c r="K18" s="12">
        <v>-6074712</v>
      </c>
      <c r="L18" s="11"/>
      <c r="M18" s="29" t="s">
        <v>42</v>
      </c>
      <c r="O18" s="180"/>
    </row>
    <row r="19" spans="1:15" ht="21" customHeight="1">
      <c r="A19" s="180" t="s">
        <v>147</v>
      </c>
      <c r="F19" s="87"/>
      <c r="G19" s="29">
        <v>8084506</v>
      </c>
      <c r="H19" s="13"/>
      <c r="I19" s="29" t="s">
        <v>42</v>
      </c>
      <c r="J19" s="13"/>
      <c r="K19" s="29">
        <v>8084506</v>
      </c>
      <c r="L19" s="11"/>
      <c r="M19" s="29" t="s">
        <v>42</v>
      </c>
      <c r="O19" s="180"/>
    </row>
    <row r="20" spans="1:13" ht="21.75" customHeight="1">
      <c r="A20" s="181" t="s">
        <v>145</v>
      </c>
      <c r="G20" s="35">
        <v>656974</v>
      </c>
      <c r="I20" s="29" t="s">
        <v>42</v>
      </c>
      <c r="K20" s="29" t="s">
        <v>42</v>
      </c>
      <c r="M20" s="29" t="s">
        <v>42</v>
      </c>
    </row>
    <row r="21" spans="1:15" ht="21" customHeight="1">
      <c r="A21" s="182" t="s">
        <v>146</v>
      </c>
      <c r="F21" s="87"/>
      <c r="G21" s="92">
        <v>268353</v>
      </c>
      <c r="H21" s="35"/>
      <c r="I21" s="92">
        <v>643500</v>
      </c>
      <c r="J21" s="10"/>
      <c r="K21" s="10">
        <v>260215</v>
      </c>
      <c r="L21" s="35"/>
      <c r="M21" s="10">
        <v>629453</v>
      </c>
      <c r="O21" s="180"/>
    </row>
    <row r="22" spans="1:15" ht="21" customHeight="1" hidden="1">
      <c r="A22" s="24" t="s">
        <v>147</v>
      </c>
      <c r="F22" s="87"/>
      <c r="G22" s="92">
        <v>0</v>
      </c>
      <c r="H22" s="13"/>
      <c r="I22" s="29">
        <v>0</v>
      </c>
      <c r="J22" s="13"/>
      <c r="K22" s="12">
        <v>0</v>
      </c>
      <c r="L22" s="11"/>
      <c r="M22" s="107" t="s">
        <v>42</v>
      </c>
      <c r="O22" s="180"/>
    </row>
    <row r="23" spans="1:15" ht="21" customHeight="1">
      <c r="A23" s="24" t="s">
        <v>40</v>
      </c>
      <c r="F23" s="87"/>
      <c r="G23" s="92">
        <v>-116354</v>
      </c>
      <c r="H23" s="13"/>
      <c r="I23" s="179">
        <v>-152156</v>
      </c>
      <c r="J23" s="13"/>
      <c r="K23" s="12">
        <v>-116354</v>
      </c>
      <c r="L23" s="11"/>
      <c r="M23" s="179">
        <v>-152156</v>
      </c>
      <c r="O23" s="180"/>
    </row>
    <row r="24" spans="1:15" ht="21" customHeight="1">
      <c r="A24" s="21" t="s">
        <v>36</v>
      </c>
      <c r="F24" s="87"/>
      <c r="G24" s="35">
        <v>-327548</v>
      </c>
      <c r="H24" s="35"/>
      <c r="I24" s="35">
        <v>-674108</v>
      </c>
      <c r="J24" s="10"/>
      <c r="K24" s="10">
        <v>-6602804</v>
      </c>
      <c r="L24" s="63"/>
      <c r="M24" s="10">
        <v>-519701</v>
      </c>
      <c r="O24" s="180"/>
    </row>
    <row r="25" spans="1:15" ht="21" customHeight="1">
      <c r="A25" s="21" t="s">
        <v>53</v>
      </c>
      <c r="F25" s="87"/>
      <c r="G25" s="198">
        <v>13108211</v>
      </c>
      <c r="H25" s="13"/>
      <c r="I25" s="184">
        <v>11229768</v>
      </c>
      <c r="J25" s="13"/>
      <c r="K25" s="198">
        <v>6749171</v>
      </c>
      <c r="L25" s="11"/>
      <c r="M25" s="184">
        <v>7414309</v>
      </c>
      <c r="O25" s="180"/>
    </row>
    <row r="26" spans="1:13" ht="21" customHeight="1">
      <c r="A26" s="16" t="s">
        <v>180</v>
      </c>
      <c r="F26" s="87"/>
      <c r="G26" s="12">
        <f>SUM(G9:G25)</f>
        <v>54832760</v>
      </c>
      <c r="H26" s="12"/>
      <c r="I26" s="12">
        <f>SUM(I9:I25)</f>
        <v>47463495</v>
      </c>
      <c r="J26" s="12"/>
      <c r="K26" s="12">
        <f>SUM(K9:K25)</f>
        <v>52481163</v>
      </c>
      <c r="L26" s="12"/>
      <c r="M26" s="12">
        <f>SUM(M9:M25)</f>
        <v>49248239</v>
      </c>
    </row>
    <row r="27" spans="1:13" ht="21" customHeight="1">
      <c r="A27" s="88" t="s">
        <v>32</v>
      </c>
      <c r="F27" s="87"/>
      <c r="G27" s="29"/>
      <c r="H27" s="13"/>
      <c r="I27" s="13"/>
      <c r="J27" s="13"/>
      <c r="K27" s="12"/>
      <c r="L27" s="11"/>
      <c r="M27" s="11"/>
    </row>
    <row r="28" spans="1:13" ht="21" customHeight="1">
      <c r="A28" s="21" t="s">
        <v>69</v>
      </c>
      <c r="F28" s="87"/>
      <c r="G28" s="10">
        <v>-9414299</v>
      </c>
      <c r="H28" s="35"/>
      <c r="I28" s="10">
        <v>-8876651</v>
      </c>
      <c r="J28" s="10"/>
      <c r="K28" s="10">
        <v>486189</v>
      </c>
      <c r="L28" s="63"/>
      <c r="M28" s="10">
        <v>-11951509</v>
      </c>
    </row>
    <row r="29" spans="1:13" ht="21" customHeight="1">
      <c r="A29" s="21" t="s">
        <v>25</v>
      </c>
      <c r="F29" s="87"/>
      <c r="G29" s="35">
        <v>10081964</v>
      </c>
      <c r="H29" s="35"/>
      <c r="I29" s="35">
        <v>-270618449</v>
      </c>
      <c r="J29" s="10"/>
      <c r="K29" s="35">
        <v>42217426</v>
      </c>
      <c r="L29" s="63"/>
      <c r="M29" s="35">
        <v>-2010812</v>
      </c>
    </row>
    <row r="30" spans="1:13" ht="21" customHeight="1">
      <c r="A30" s="21" t="s">
        <v>8</v>
      </c>
      <c r="F30" s="87"/>
      <c r="G30" s="92">
        <v>-49540</v>
      </c>
      <c r="H30" s="35"/>
      <c r="I30" s="92">
        <v>251012</v>
      </c>
      <c r="J30" s="10"/>
      <c r="K30" s="35">
        <v>-49540</v>
      </c>
      <c r="L30" s="63"/>
      <c r="M30" s="35">
        <v>251012</v>
      </c>
    </row>
    <row r="31" spans="1:13" ht="21" customHeight="1">
      <c r="A31" s="180" t="s">
        <v>84</v>
      </c>
      <c r="F31" s="87"/>
      <c r="G31" s="92">
        <v>564872</v>
      </c>
      <c r="H31" s="35"/>
      <c r="I31" s="92">
        <v>-11840540</v>
      </c>
      <c r="J31" s="10"/>
      <c r="K31" s="29" t="s">
        <v>42</v>
      </c>
      <c r="L31" s="63"/>
      <c r="M31" s="35">
        <v>-10065600</v>
      </c>
    </row>
    <row r="32" spans="1:13" ht="21" customHeight="1">
      <c r="A32" s="21" t="s">
        <v>11</v>
      </c>
      <c r="F32" s="87"/>
      <c r="G32" s="35">
        <v>-41478</v>
      </c>
      <c r="H32" s="35"/>
      <c r="I32" s="35">
        <v>242543</v>
      </c>
      <c r="J32" s="92"/>
      <c r="K32" s="92">
        <v>-57018</v>
      </c>
      <c r="L32" s="92"/>
      <c r="M32" s="92">
        <v>-258564</v>
      </c>
    </row>
    <row r="33" spans="1:13" ht="21" customHeight="1">
      <c r="A33" s="88" t="s">
        <v>33</v>
      </c>
      <c r="F33" s="87"/>
      <c r="G33" s="29"/>
      <c r="H33" s="13"/>
      <c r="I33" s="13"/>
      <c r="J33" s="13"/>
      <c r="K33" s="4"/>
      <c r="L33" s="11"/>
      <c r="M33" s="13"/>
    </row>
    <row r="34" spans="1:13" ht="21" customHeight="1">
      <c r="A34" s="30" t="s">
        <v>82</v>
      </c>
      <c r="B34" s="89"/>
      <c r="E34" s="4"/>
      <c r="F34" s="87"/>
      <c r="G34" s="197">
        <v>-1446166</v>
      </c>
      <c r="H34" s="24"/>
      <c r="I34" s="197">
        <v>12547065</v>
      </c>
      <c r="J34" s="24"/>
      <c r="K34" s="197">
        <v>-6112266</v>
      </c>
      <c r="L34" s="24"/>
      <c r="M34" s="197">
        <v>10032964</v>
      </c>
    </row>
    <row r="35" spans="1:13" ht="21" customHeight="1">
      <c r="A35" s="88" t="s">
        <v>148</v>
      </c>
      <c r="B35" s="89"/>
      <c r="E35" s="4"/>
      <c r="F35" s="87"/>
      <c r="G35" s="13">
        <f>SUM(G26:G34)</f>
        <v>54528113</v>
      </c>
      <c r="H35" s="13"/>
      <c r="I35" s="13">
        <f>SUM(I26:I34)</f>
        <v>-230831525</v>
      </c>
      <c r="J35" s="13"/>
      <c r="K35" s="13">
        <f>SUM(K26:K34)</f>
        <v>88965954</v>
      </c>
      <c r="L35" s="11"/>
      <c r="M35" s="13">
        <f>SUM(M26:M34)</f>
        <v>35245730</v>
      </c>
    </row>
    <row r="36" spans="1:13" s="40" customFormat="1" ht="21" customHeight="1">
      <c r="A36" s="24" t="s">
        <v>37</v>
      </c>
      <c r="B36" s="4"/>
      <c r="C36" s="15"/>
      <c r="D36" s="15"/>
      <c r="E36" s="15"/>
      <c r="F36" s="87"/>
      <c r="G36" s="35">
        <v>-15481071</v>
      </c>
      <c r="H36" s="35"/>
      <c r="I36" s="92">
        <v>-10673830</v>
      </c>
      <c r="J36" s="35"/>
      <c r="K36" s="92">
        <v>-8671534</v>
      </c>
      <c r="L36" s="35"/>
      <c r="M36" s="92">
        <v>-8259846</v>
      </c>
    </row>
    <row r="37" spans="1:13" s="40" customFormat="1" ht="21" customHeight="1">
      <c r="A37" s="21" t="s">
        <v>78</v>
      </c>
      <c r="B37" s="4"/>
      <c r="C37" s="15"/>
      <c r="D37" s="15"/>
      <c r="E37" s="15"/>
      <c r="F37" s="87"/>
      <c r="G37" s="197">
        <v>-10025544</v>
      </c>
      <c r="H37" s="35"/>
      <c r="I37" s="197">
        <v>-8641122</v>
      </c>
      <c r="J37" s="10"/>
      <c r="K37" s="197">
        <v>-9792617</v>
      </c>
      <c r="L37" s="63"/>
      <c r="M37" s="197">
        <v>-8329246</v>
      </c>
    </row>
    <row r="38" spans="1:13" ht="21" customHeight="1">
      <c r="A38" s="88" t="s">
        <v>149</v>
      </c>
      <c r="D38" s="90"/>
      <c r="E38" s="90"/>
      <c r="F38" s="87"/>
      <c r="G38" s="52">
        <f>SUM(G35:G37)</f>
        <v>29021498</v>
      </c>
      <c r="H38" s="11"/>
      <c r="I38" s="52">
        <f>SUM(I35:I37)</f>
        <v>-250146477</v>
      </c>
      <c r="J38" s="11"/>
      <c r="K38" s="52">
        <f>SUM(K35:K37)</f>
        <v>70501803</v>
      </c>
      <c r="L38" s="11"/>
      <c r="M38" s="52">
        <f>SUM(M35:M37)</f>
        <v>18656638</v>
      </c>
    </row>
    <row r="39" spans="1:13" ht="21" customHeight="1">
      <c r="A39" s="39" t="s">
        <v>0</v>
      </c>
      <c r="B39" s="39"/>
      <c r="C39" s="39"/>
      <c r="D39" s="39"/>
      <c r="E39" s="39"/>
      <c r="F39" s="39"/>
      <c r="G39" s="39"/>
      <c r="H39" s="39"/>
      <c r="I39" s="40"/>
      <c r="J39" s="40"/>
      <c r="K39" s="40"/>
      <c r="L39" s="84"/>
      <c r="M39" s="1"/>
    </row>
    <row r="40" spans="1:13" ht="21" customHeight="1">
      <c r="A40" s="39" t="s">
        <v>49</v>
      </c>
      <c r="B40" s="39"/>
      <c r="C40" s="39"/>
      <c r="D40" s="39"/>
      <c r="E40" s="39"/>
      <c r="F40" s="39"/>
      <c r="G40" s="39"/>
      <c r="H40" s="39"/>
      <c r="I40" s="40"/>
      <c r="J40" s="40"/>
      <c r="K40" s="40"/>
      <c r="L40" s="84"/>
      <c r="M40" s="1"/>
    </row>
    <row r="41" spans="1:13" ht="21" customHeight="1">
      <c r="A41" s="178" t="s">
        <v>109</v>
      </c>
      <c r="B41" s="39"/>
      <c r="C41" s="39"/>
      <c r="D41" s="39"/>
      <c r="E41" s="39"/>
      <c r="F41" s="39"/>
      <c r="G41" s="39"/>
      <c r="H41" s="39"/>
      <c r="I41" s="40"/>
      <c r="J41" s="40"/>
      <c r="K41" s="40"/>
      <c r="L41" s="40"/>
      <c r="M41" s="53"/>
    </row>
    <row r="42" spans="1:13" ht="7.5" customHeight="1">
      <c r="A42" s="85"/>
      <c r="B42" s="39"/>
      <c r="C42" s="39"/>
      <c r="D42" s="39"/>
      <c r="E42" s="39"/>
      <c r="F42" s="39"/>
      <c r="G42" s="39"/>
      <c r="H42" s="39"/>
      <c r="I42" s="40"/>
      <c r="J42" s="40"/>
      <c r="K42" s="40"/>
      <c r="L42" s="40"/>
      <c r="M42" s="53"/>
    </row>
    <row r="43" spans="3:13" ht="21" customHeight="1">
      <c r="C43" s="86"/>
      <c r="D43" s="86"/>
      <c r="E43" s="86"/>
      <c r="G43" s="204" t="s">
        <v>86</v>
      </c>
      <c r="H43" s="204"/>
      <c r="I43" s="204"/>
      <c r="J43" s="204"/>
      <c r="K43" s="204"/>
      <c r="L43" s="204"/>
      <c r="M43" s="204"/>
    </row>
    <row r="44" spans="3:13" ht="21" customHeight="1">
      <c r="C44" s="86"/>
      <c r="D44" s="86"/>
      <c r="E44" s="86"/>
      <c r="G44" s="205" t="s">
        <v>1</v>
      </c>
      <c r="H44" s="205"/>
      <c r="I44" s="205"/>
      <c r="J44" s="87"/>
      <c r="K44" s="205" t="s">
        <v>72</v>
      </c>
      <c r="L44" s="205"/>
      <c r="M44" s="205"/>
    </row>
    <row r="45" spans="3:13" ht="21" customHeight="1">
      <c r="C45" s="86"/>
      <c r="D45" s="86"/>
      <c r="E45" s="86"/>
      <c r="G45" s="91">
        <v>2559</v>
      </c>
      <c r="H45" s="2"/>
      <c r="I45" s="91">
        <v>2558</v>
      </c>
      <c r="J45" s="87"/>
      <c r="K45" s="91">
        <v>2559</v>
      </c>
      <c r="L45" s="2"/>
      <c r="M45" s="91">
        <v>2558</v>
      </c>
    </row>
    <row r="46" spans="1:13" ht="21" customHeight="1">
      <c r="A46" s="88" t="s">
        <v>34</v>
      </c>
      <c r="D46" s="90"/>
      <c r="E46" s="90"/>
      <c r="F46" s="87"/>
      <c r="H46" s="87"/>
      <c r="I46" s="54"/>
      <c r="J46" s="10"/>
      <c r="K46" s="10"/>
      <c r="L46" s="63"/>
      <c r="M46" s="10"/>
    </row>
    <row r="47" spans="1:13" ht="21" customHeight="1">
      <c r="A47" s="21" t="s">
        <v>81</v>
      </c>
      <c r="D47" s="90"/>
      <c r="E47" s="90"/>
      <c r="F47" s="87"/>
      <c r="G47" s="92">
        <v>339968</v>
      </c>
      <c r="I47" s="92">
        <v>815816</v>
      </c>
      <c r="J47" s="10"/>
      <c r="K47" s="92">
        <v>241465</v>
      </c>
      <c r="L47" s="92"/>
      <c r="M47" s="92">
        <v>503394</v>
      </c>
    </row>
    <row r="48" spans="1:13" ht="21" customHeight="1">
      <c r="A48" s="21" t="s">
        <v>39</v>
      </c>
      <c r="D48" s="90"/>
      <c r="E48" s="90"/>
      <c r="F48" s="87"/>
      <c r="G48" s="92">
        <v>116354</v>
      </c>
      <c r="H48" s="24"/>
      <c r="I48" s="92">
        <v>152156</v>
      </c>
      <c r="J48" s="10"/>
      <c r="K48" s="92">
        <v>116354</v>
      </c>
      <c r="L48" s="92"/>
      <c r="M48" s="92">
        <v>152156</v>
      </c>
    </row>
    <row r="49" spans="1:13" ht="21" customHeight="1">
      <c r="A49" s="21" t="s">
        <v>150</v>
      </c>
      <c r="D49" s="90"/>
      <c r="E49" s="90"/>
      <c r="F49" s="87"/>
      <c r="G49" s="92">
        <v>-1200000</v>
      </c>
      <c r="H49" s="24"/>
      <c r="I49" s="29" t="s">
        <v>42</v>
      </c>
      <c r="J49" s="10"/>
      <c r="K49" s="92">
        <v>-1200000</v>
      </c>
      <c r="L49" s="92"/>
      <c r="M49" s="29" t="s">
        <v>42</v>
      </c>
    </row>
    <row r="50" spans="1:13" ht="21" customHeight="1">
      <c r="A50" s="21" t="s">
        <v>170</v>
      </c>
      <c r="D50" s="90"/>
      <c r="E50" s="90"/>
      <c r="F50" s="87"/>
      <c r="G50" s="29" t="s">
        <v>42</v>
      </c>
      <c r="H50" s="87"/>
      <c r="I50" s="29" t="s">
        <v>42</v>
      </c>
      <c r="J50" s="10"/>
      <c r="K50" s="10">
        <v>-65000000</v>
      </c>
      <c r="L50" s="63"/>
      <c r="M50" s="12">
        <v>-60000000</v>
      </c>
    </row>
    <row r="51" spans="1:15" ht="21" customHeight="1">
      <c r="A51" s="4" t="s">
        <v>151</v>
      </c>
      <c r="C51" s="4"/>
      <c r="D51" s="4"/>
      <c r="E51" s="4"/>
      <c r="G51" s="29" t="s">
        <v>42</v>
      </c>
      <c r="I51" s="29" t="s">
        <v>42</v>
      </c>
      <c r="K51" s="29">
        <v>-27999940</v>
      </c>
      <c r="M51" s="126">
        <v>-200000000</v>
      </c>
      <c r="O51" s="55"/>
    </row>
    <row r="52" spans="1:13" ht="21" customHeight="1">
      <c r="A52" s="180" t="s">
        <v>93</v>
      </c>
      <c r="D52" s="90"/>
      <c r="E52" s="90"/>
      <c r="F52" s="87"/>
      <c r="G52" s="29" t="s">
        <v>42</v>
      </c>
      <c r="H52" s="87"/>
      <c r="I52" s="12">
        <v>-8170288</v>
      </c>
      <c r="J52" s="10"/>
      <c r="K52" s="29" t="s">
        <v>42</v>
      </c>
      <c r="L52" s="63"/>
      <c r="M52" s="29" t="s">
        <v>42</v>
      </c>
    </row>
    <row r="53" spans="1:15" ht="21" customHeight="1">
      <c r="A53" s="180" t="s">
        <v>87</v>
      </c>
      <c r="C53" s="4"/>
      <c r="D53" s="4"/>
      <c r="E53" s="4"/>
      <c r="G53" s="29" t="s">
        <v>42</v>
      </c>
      <c r="I53" s="183">
        <v>-12535529</v>
      </c>
      <c r="K53" s="29" t="s">
        <v>42</v>
      </c>
      <c r="M53" s="29" t="s">
        <v>42</v>
      </c>
      <c r="O53" s="55"/>
    </row>
    <row r="54" spans="1:13" ht="21" customHeight="1">
      <c r="A54" s="180" t="s">
        <v>152</v>
      </c>
      <c r="F54" s="87"/>
      <c r="G54" s="10">
        <v>-5361390</v>
      </c>
      <c r="H54" s="24"/>
      <c r="I54" s="29" t="s">
        <v>42</v>
      </c>
      <c r="J54" s="10"/>
      <c r="K54" s="29" t="s">
        <v>42</v>
      </c>
      <c r="L54" s="92"/>
      <c r="M54" s="29" t="s">
        <v>42</v>
      </c>
    </row>
    <row r="55" spans="1:15" ht="21" customHeight="1">
      <c r="A55" s="180" t="s">
        <v>153</v>
      </c>
      <c r="C55" s="4"/>
      <c r="D55" s="4"/>
      <c r="E55" s="4"/>
      <c r="G55" s="12">
        <v>2763344</v>
      </c>
      <c r="I55" s="29" t="s">
        <v>42</v>
      </c>
      <c r="K55" s="29">
        <v>2763344</v>
      </c>
      <c r="M55" s="29" t="s">
        <v>42</v>
      </c>
      <c r="O55" s="55"/>
    </row>
    <row r="56" spans="1:15" ht="21" customHeight="1">
      <c r="A56" s="180" t="s">
        <v>169</v>
      </c>
      <c r="C56" s="4"/>
      <c r="D56" s="4"/>
      <c r="E56" s="4"/>
      <c r="G56" s="12">
        <v>-4198268</v>
      </c>
      <c r="I56" s="29" t="s">
        <v>42</v>
      </c>
      <c r="K56" s="29">
        <v>-4198267</v>
      </c>
      <c r="M56" s="29" t="s">
        <v>42</v>
      </c>
      <c r="O56" s="55"/>
    </row>
    <row r="57" spans="1:13" ht="21" customHeight="1">
      <c r="A57" s="21" t="s">
        <v>189</v>
      </c>
      <c r="G57" s="59">
        <v>-114603154</v>
      </c>
      <c r="H57" s="24"/>
      <c r="I57" s="59">
        <v>-22368149</v>
      </c>
      <c r="J57" s="10"/>
      <c r="K57" s="29">
        <v>-114433572</v>
      </c>
      <c r="L57" s="92"/>
      <c r="M57" s="165">
        <v>-18540809</v>
      </c>
    </row>
    <row r="58" spans="1:13" ht="21" customHeight="1">
      <c r="A58" s="88" t="s">
        <v>88</v>
      </c>
      <c r="D58" s="90"/>
      <c r="E58" s="90"/>
      <c r="G58" s="52">
        <f>SUM(G47:G57)</f>
        <v>-122143146</v>
      </c>
      <c r="H58" s="11"/>
      <c r="I58" s="52">
        <f>SUM(I47:I57)</f>
        <v>-42105994</v>
      </c>
      <c r="J58" s="13"/>
      <c r="K58" s="52">
        <f>SUM(K47:K57)</f>
        <v>-209710616</v>
      </c>
      <c r="L58" s="13"/>
      <c r="M58" s="52">
        <f>SUM(M47:M57)</f>
        <v>-277885259</v>
      </c>
    </row>
    <row r="59" spans="1:13" ht="7.5" customHeight="1">
      <c r="A59" s="21"/>
      <c r="G59" s="11"/>
      <c r="H59" s="11"/>
      <c r="I59" s="11"/>
      <c r="J59" s="13"/>
      <c r="L59" s="13"/>
      <c r="M59" s="11"/>
    </row>
    <row r="60" spans="1:13" ht="21" customHeight="1">
      <c r="A60" s="88" t="s">
        <v>35</v>
      </c>
      <c r="D60" s="90"/>
      <c r="E60" s="90"/>
      <c r="G60" s="11"/>
      <c r="H60" s="11"/>
      <c r="I60" s="11"/>
      <c r="J60" s="13"/>
      <c r="K60" s="13"/>
      <c r="L60" s="13"/>
      <c r="M60" s="13"/>
    </row>
    <row r="61" spans="1:13" ht="21" customHeight="1">
      <c r="A61" s="133" t="s">
        <v>190</v>
      </c>
      <c r="D61" s="90"/>
      <c r="E61" s="90"/>
      <c r="G61" s="13">
        <v>397000000</v>
      </c>
      <c r="H61" s="11"/>
      <c r="I61" s="126">
        <v>360000000</v>
      </c>
      <c r="J61" s="13"/>
      <c r="K61" s="13">
        <v>245000000</v>
      </c>
      <c r="L61" s="13"/>
      <c r="M61" s="126">
        <v>250000000</v>
      </c>
    </row>
    <row r="62" spans="1:13" ht="21" customHeight="1">
      <c r="A62" s="21" t="s">
        <v>191</v>
      </c>
      <c r="D62" s="90"/>
      <c r="E62" s="90"/>
      <c r="G62" s="35">
        <v>-387000000</v>
      </c>
      <c r="H62" s="24"/>
      <c r="I62" s="35">
        <v>-397000000</v>
      </c>
      <c r="J62" s="27"/>
      <c r="K62" s="35">
        <v>-205000000</v>
      </c>
      <c r="L62" s="27"/>
      <c r="M62" s="35">
        <v>-300000000</v>
      </c>
    </row>
    <row r="63" spans="1:13" ht="21" customHeight="1">
      <c r="A63" s="21" t="s">
        <v>154</v>
      </c>
      <c r="B63" s="15"/>
      <c r="G63" s="35">
        <v>67000000</v>
      </c>
      <c r="H63" s="24"/>
      <c r="I63" s="29" t="s">
        <v>42</v>
      </c>
      <c r="J63" s="95"/>
      <c r="K63" s="92">
        <v>67000000</v>
      </c>
      <c r="L63" s="32"/>
      <c r="M63" s="29" t="s">
        <v>42</v>
      </c>
    </row>
    <row r="64" spans="1:13" ht="21" customHeight="1">
      <c r="A64" s="133" t="s">
        <v>155</v>
      </c>
      <c r="B64" s="15"/>
      <c r="G64" s="35">
        <v>-121860</v>
      </c>
      <c r="H64" s="24"/>
      <c r="I64" s="35">
        <v>-102017</v>
      </c>
      <c r="J64" s="27"/>
      <c r="K64" s="35">
        <v>-121860</v>
      </c>
      <c r="L64" s="27"/>
      <c r="M64" s="35">
        <v>-102017</v>
      </c>
    </row>
    <row r="65" spans="1:13" ht="21" customHeight="1">
      <c r="A65" s="133" t="s">
        <v>156</v>
      </c>
      <c r="B65" s="15"/>
      <c r="G65" s="12">
        <v>31589</v>
      </c>
      <c r="I65" s="126">
        <v>142483962</v>
      </c>
      <c r="J65" s="32"/>
      <c r="K65" s="12">
        <v>31529</v>
      </c>
      <c r="L65" s="32"/>
      <c r="M65" s="126">
        <v>142483962</v>
      </c>
    </row>
    <row r="66" spans="1:13" ht="21" customHeight="1">
      <c r="A66" s="88" t="s">
        <v>175</v>
      </c>
      <c r="D66" s="90"/>
      <c r="E66" s="90"/>
      <c r="G66" s="185">
        <f>SUM(G61:G65)</f>
        <v>76909729</v>
      </c>
      <c r="H66" s="11"/>
      <c r="I66" s="185">
        <f>SUM(I61:I65)</f>
        <v>105381945</v>
      </c>
      <c r="J66" s="13"/>
      <c r="K66" s="185">
        <f>SUM(K61:K65)</f>
        <v>106909669</v>
      </c>
      <c r="L66" s="13"/>
      <c r="M66" s="185">
        <f>SUM(M61:M65)</f>
        <v>92381945</v>
      </c>
    </row>
    <row r="67" spans="1:13" ht="7.5" customHeight="1">
      <c r="A67" s="88"/>
      <c r="D67" s="90"/>
      <c r="E67" s="90"/>
      <c r="G67" s="11"/>
      <c r="H67" s="11"/>
      <c r="I67" s="11"/>
      <c r="J67" s="13"/>
      <c r="L67" s="13"/>
      <c r="M67" s="11"/>
    </row>
    <row r="68" spans="1:13" ht="21" customHeight="1">
      <c r="A68" s="88" t="s">
        <v>157</v>
      </c>
      <c r="D68" s="90"/>
      <c r="E68" s="90"/>
      <c r="G68" s="11">
        <f>G38+G58+G66</f>
        <v>-16211919</v>
      </c>
      <c r="H68" s="11"/>
      <c r="I68" s="11">
        <f>I38+I58+I66</f>
        <v>-186870526</v>
      </c>
      <c r="J68" s="13"/>
      <c r="K68" s="11">
        <f>K38+K58+K66</f>
        <v>-32299144</v>
      </c>
      <c r="L68" s="13"/>
      <c r="M68" s="11">
        <f>M38+M58+M66</f>
        <v>-166846676</v>
      </c>
    </row>
    <row r="69" spans="1:13" ht="7.5" customHeight="1">
      <c r="A69" s="88"/>
      <c r="D69" s="90"/>
      <c r="E69" s="90"/>
      <c r="G69" s="11"/>
      <c r="H69" s="11"/>
      <c r="I69" s="11"/>
      <c r="J69" s="13"/>
      <c r="L69" s="13"/>
      <c r="M69" s="11"/>
    </row>
    <row r="70" spans="1:13" ht="21" customHeight="1">
      <c r="A70" s="21" t="s">
        <v>164</v>
      </c>
      <c r="D70" s="90"/>
      <c r="E70" s="90"/>
      <c r="G70" s="51">
        <f>+งบแสดงฐานะการเงิน!J11</f>
        <v>76876039</v>
      </c>
      <c r="H70" s="11"/>
      <c r="I70" s="164">
        <v>263746565</v>
      </c>
      <c r="J70" s="13"/>
      <c r="K70" s="51">
        <f>+งบแสดงฐานะการเงิน!N11</f>
        <v>60449030</v>
      </c>
      <c r="L70" s="13"/>
      <c r="M70" s="164">
        <v>227295706</v>
      </c>
    </row>
    <row r="71" spans="1:13" ht="7.5" customHeight="1">
      <c r="A71" s="88"/>
      <c r="D71" s="90"/>
      <c r="E71" s="90"/>
      <c r="G71" s="11"/>
      <c r="H71" s="11"/>
      <c r="I71" s="11"/>
      <c r="J71" s="13"/>
      <c r="L71" s="13"/>
      <c r="M71" s="11"/>
    </row>
    <row r="72" spans="1:19" ht="21" customHeight="1" thickBot="1">
      <c r="A72" s="88" t="s">
        <v>165</v>
      </c>
      <c r="D72" s="90"/>
      <c r="E72" s="90"/>
      <c r="G72" s="58">
        <f>G68+G70</f>
        <v>60664120</v>
      </c>
      <c r="H72" s="11"/>
      <c r="I72" s="58">
        <f>I68+I70</f>
        <v>76876039</v>
      </c>
      <c r="J72" s="13"/>
      <c r="K72" s="58">
        <f>K68+K70</f>
        <v>28149886</v>
      </c>
      <c r="L72" s="13"/>
      <c r="M72" s="58">
        <f>M68+M70</f>
        <v>60449030</v>
      </c>
      <c r="O72" s="11"/>
      <c r="P72" s="11"/>
      <c r="Q72" s="11"/>
      <c r="R72" s="81"/>
      <c r="S72" s="24"/>
    </row>
    <row r="73" spans="1:19" ht="18" customHeight="1" thickTop="1">
      <c r="A73" s="88"/>
      <c r="D73" s="90"/>
      <c r="E73" s="90"/>
      <c r="G73" s="11"/>
      <c r="H73" s="11"/>
      <c r="I73" s="11"/>
      <c r="J73" s="13"/>
      <c r="L73" s="13"/>
      <c r="M73" s="11"/>
      <c r="O73" s="11"/>
      <c r="P73" s="11"/>
      <c r="Q73" s="11"/>
      <c r="R73" s="81"/>
      <c r="S73" s="24"/>
    </row>
    <row r="74" spans="1:19" ht="18" customHeight="1">
      <c r="A74" s="88" t="s">
        <v>176</v>
      </c>
      <c r="D74" s="90"/>
      <c r="E74" s="90"/>
      <c r="G74" s="11"/>
      <c r="H74" s="11"/>
      <c r="I74" s="11"/>
      <c r="J74" s="13"/>
      <c r="L74" s="13"/>
      <c r="M74" s="11"/>
      <c r="O74" s="11"/>
      <c r="P74" s="11"/>
      <c r="Q74" s="11"/>
      <c r="R74" s="81"/>
      <c r="S74" s="24"/>
    </row>
    <row r="75" spans="1:19" ht="7.5" customHeight="1">
      <c r="A75" s="88"/>
      <c r="D75" s="90"/>
      <c r="E75" s="90"/>
      <c r="G75" s="11"/>
      <c r="H75" s="11"/>
      <c r="I75" s="11"/>
      <c r="J75" s="13"/>
      <c r="L75" s="13"/>
      <c r="M75" s="11"/>
      <c r="O75" s="11"/>
      <c r="P75" s="11"/>
      <c r="Q75" s="11"/>
      <c r="R75" s="81"/>
      <c r="S75" s="24"/>
    </row>
    <row r="76" spans="1:19" ht="18" customHeight="1">
      <c r="A76" s="21" t="s">
        <v>177</v>
      </c>
      <c r="D76" s="90"/>
      <c r="E76" s="90"/>
      <c r="G76" s="11"/>
      <c r="H76" s="11"/>
      <c r="I76" s="11"/>
      <c r="J76" s="13"/>
      <c r="L76" s="13"/>
      <c r="M76" s="11"/>
      <c r="O76" s="11"/>
      <c r="P76" s="11"/>
      <c r="Q76" s="11"/>
      <c r="R76" s="81"/>
      <c r="S76" s="24"/>
    </row>
    <row r="77" spans="1:19" ht="18" customHeight="1">
      <c r="A77" s="21" t="s">
        <v>179</v>
      </c>
      <c r="D77" s="90"/>
      <c r="E77" s="90"/>
      <c r="G77" s="11">
        <v>287798144</v>
      </c>
      <c r="H77" s="11"/>
      <c r="I77" s="12" t="s">
        <v>42</v>
      </c>
      <c r="J77" s="13"/>
      <c r="K77" s="11">
        <v>101713609</v>
      </c>
      <c r="L77" s="13"/>
      <c r="M77" s="12" t="s">
        <v>42</v>
      </c>
      <c r="O77" s="11"/>
      <c r="P77" s="11"/>
      <c r="Q77" s="11"/>
      <c r="R77" s="81"/>
      <c r="S77" s="24"/>
    </row>
    <row r="78" spans="1:19" ht="18" customHeight="1">
      <c r="A78" s="21" t="s">
        <v>178</v>
      </c>
      <c r="D78" s="90"/>
      <c r="E78" s="90"/>
      <c r="G78" s="11">
        <v>13433082</v>
      </c>
      <c r="H78" s="11"/>
      <c r="I78" s="12" t="s">
        <v>42</v>
      </c>
      <c r="J78" s="13"/>
      <c r="K78" s="11">
        <v>13433082</v>
      </c>
      <c r="L78" s="13"/>
      <c r="M78" s="12" t="s">
        <v>42</v>
      </c>
      <c r="O78" s="11"/>
      <c r="P78" s="11"/>
      <c r="Q78" s="11"/>
      <c r="R78" s="81"/>
      <c r="S78" s="24"/>
    </row>
    <row r="79" spans="7:13" ht="21.75" customHeight="1">
      <c r="G79" s="64">
        <f>G72-งบแสดงฐานะการเงิน!H11</f>
        <v>0</v>
      </c>
      <c r="I79" s="81">
        <f>+I72-งบแสดงฐานะการเงิน!J11</f>
        <v>0</v>
      </c>
      <c r="K79" s="11">
        <f>K72-งบแสดงฐานะการเงิน!L11</f>
        <v>0</v>
      </c>
      <c r="M79" s="81">
        <f>+M72-งบแสดงฐานะการเงิน!N11</f>
        <v>0</v>
      </c>
    </row>
    <row r="80" spans="1:7" ht="21.75" customHeight="1">
      <c r="A80" s="190"/>
      <c r="G80" s="64"/>
    </row>
  </sheetData>
  <sheetProtection/>
  <mergeCells count="6">
    <mergeCell ref="G44:I44"/>
    <mergeCell ref="K44:M44"/>
    <mergeCell ref="G5:M5"/>
    <mergeCell ref="G6:I6"/>
    <mergeCell ref="K6:M6"/>
    <mergeCell ref="G43:M43"/>
  </mergeCells>
  <printOptions/>
  <pageMargins left="0.7874015748031497" right="0.11811023622047245" top="0.7874015748031497" bottom="0.5905511811023623" header="0.3937007874015748" footer="0.3937007874015748"/>
  <pageSetup firstPageNumber="11" useFirstPageNumber="1" fitToHeight="2" horizontalDpi="600" verticalDpi="600" orientation="portrait" paperSize="9" scale="81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Administrator</cp:lastModifiedBy>
  <cp:lastPrinted>2017-02-26T14:55:34Z</cp:lastPrinted>
  <dcterms:created xsi:type="dcterms:W3CDTF">2005-01-05T08:17:29Z</dcterms:created>
  <dcterms:modified xsi:type="dcterms:W3CDTF">2017-02-26T22:10:05Z</dcterms:modified>
  <cp:category/>
  <cp:version/>
  <cp:contentType/>
  <cp:contentStatus/>
</cp:coreProperties>
</file>