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30" yWindow="90" windowWidth="9300" windowHeight="8130" tabRatio="793" firstSheet="1" activeTab="1"/>
  </bookViews>
  <sheets>
    <sheet name="งบแสดงฐานะการเงิน " sheetId="1" r:id="rId1"/>
    <sheet name="งบกำไรขาดทุนเบ็ดเสร็จ3เดือน" sheetId="2" r:id="rId2"/>
    <sheet name="งบกำไรขาดทุนเบ็ดเสร็จ6เดือน" sheetId="3" r:id="rId3"/>
    <sheet name="ส่วนของผู้ถือหุ้นงบรวม" sheetId="4" r:id="rId4"/>
    <sheet name="ส่วนของผู้ถือหุ้นงบเฉพาะ" sheetId="5" r:id="rId5"/>
    <sheet name="งบกระแสเงินสด" sheetId="6" r:id="rId6"/>
  </sheets>
  <definedNames>
    <definedName name="_xlnm.Print_Area" localSheetId="5">'งบกระแสเงินสด'!$A$1:$M$75</definedName>
    <definedName name="_xlnm.Print_Area" localSheetId="1">'งบกำไรขาดทุนเบ็ดเสร็จ3เดือน'!$A$1:$M$58</definedName>
    <definedName name="_xlnm.Print_Area" localSheetId="2">'งบกำไรขาดทุนเบ็ดเสร็จ6เดือน'!$A$1:$M$54</definedName>
    <definedName name="_xlnm.Print_Area" localSheetId="0">'งบแสดงฐานะการเงิน '!$A$1:$N$83</definedName>
    <definedName name="_xlnm.Print_Area" localSheetId="4">'ส่วนของผู้ถือหุ้นงบเฉพาะ'!$A$1:$O$30</definedName>
    <definedName name="_xlnm.Print_Area" localSheetId="3">'ส่วนของผู้ถือหุ้นงบรวม'!$A$1:$R$29</definedName>
  </definedNames>
  <calcPr fullCalcOnLoad="1"/>
</workbook>
</file>

<file path=xl/sharedStrings.xml><?xml version="1.0" encoding="utf-8"?>
<sst xmlns="http://schemas.openxmlformats.org/spreadsheetml/2006/main" count="481" uniqueCount="192">
  <si>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</si>
  <si>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</si>
  <si>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</si>
  <si>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</si>
  <si>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</si>
  <si>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</si>
  <si>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</si>
  <si>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</si>
  <si>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</si>
  <si>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</si>
  <si>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</si>
  <si>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</si>
  <si>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</si>
  <si>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</si>
  <si>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</si>
  <si>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</si>
  <si>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</si>
  <si>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</si>
  <si>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</si>
  <si>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</si>
  <si>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</si>
  <si>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</si>
  <si>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</si>
  <si>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</si>
  <si>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</si>
  <si>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</si>
  <si>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</si>
  <si>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</si>
  <si>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</si>
  <si>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</si>
  <si>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</si>
  <si>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</si>
  <si>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</si>
  <si>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</si>
  <si>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</si>
  <si>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</si>
  <si>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</si>
  <si>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</si>
  <si>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</si>
  <si>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</si>
  <si>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</si>
  <si>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</si>
  <si>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</si>
  <si>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</si>
  <si>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</si>
  <si>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</si>
  <si>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</si>
  <si>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</si>
  <si>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</si>
  <si>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</si>
  <si>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</si>
  <si>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</si>
  <si>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</si>
  <si>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</si>
  <si>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</si>
  <si>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</si>
  <si>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</si>
  <si>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</si>
  <si>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(ขาดทุนสะสม)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</si>
  <si>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</si>
  <si>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</si>
  <si>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</si>
  <si>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</si>
  <si>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สำรองตามกฎหมาย</t>
  </si>
  <si>
    <t xml:space="preserve">ลูกหนี้การค้าและลูกหนี้อื่น  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</si>
  <si>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</si>
  <si>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</si>
  <si>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</si>
  <si>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</si>
  <si>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</si>
  <si>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</si>
  <si>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</si>
  <si>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</si>
  <si>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</si>
  <si>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</si>
  <si>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</si>
  <si>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</si>
  <si>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</si>
  <si>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</si>
  <si>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</si>
  <si>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</si>
  <si>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</si>
  <si>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</si>
  <si>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</si>
  <si>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</si>
  <si>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</si>
  <si>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</si>
  <si>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</si>
  <si>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</si>
  <si>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</si>
  <si>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</si>
  <si>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</si>
  <si>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กำไรสำหรับงวด</t>
  </si>
  <si>
    <t>กำไร (ขาดทุน) สำหรับงวด</t>
  </si>
  <si>
    <t>กำไร (ขาดทุน) ก่อนภาษีเงินได้</t>
  </si>
  <si>
    <t>การแบ่งปันกำไร (ขาดทุน) สำหรับงวด</t>
  </si>
  <si>
    <t>พันบาท</t>
  </si>
  <si>
    <t>กำไรขาดทุนเบ็ดเสร็จอื่น</t>
  </si>
  <si>
    <t>ส่วนได้เสียที่ไม่มี</t>
  </si>
  <si>
    <t>ที่ดินและสิ่งปลูกสร้างรอการพัฒนา</t>
  </si>
  <si>
    <t>ยอดคงเหลือ ณ วันที่ 1 มกราคม 2559</t>
  </si>
  <si>
    <t>สินทรัพย์หมุนเวียนอื่น</t>
  </si>
  <si>
    <t>จ่ายชำระหนี้สินภายใต้สัญญาเช่าการเงิน</t>
  </si>
  <si>
    <t xml:space="preserve">รายการที่จะไม่ถูกบันทึกในส่วนของกำไรหรือขาดทุนในภายหลัง </t>
  </si>
  <si>
    <t xml:space="preserve">รายการที่จะถูกบันทึกในส่วนของกำไรหรือขาดทุนในภายหลัง </t>
  </si>
  <si>
    <t>หนี้สินภายใต้สัญญาเช่าการเงินส่วนที่ถึงกำหนดชำระภายในหนึ่งปี</t>
  </si>
  <si>
    <t>การแบ่งปันกำไร (ขาดทุน) เบ็ดเสร็จรวมสำหรับงวด</t>
  </si>
  <si>
    <t>ส่วนที่เป็นของผู้ถือหุ้นของบริษัทใหญ่</t>
  </si>
  <si>
    <t>กำไร (ขาดทุน) เบ็ดเสร็จสำหรับงวด</t>
  </si>
  <si>
    <t>รวมกำไร (ขาดทุน) เบ็ดเสร็จสำหรับงวด</t>
  </si>
  <si>
    <t>กำไร (ขาดทุน) เบ็ดเสร็จอื่น</t>
  </si>
  <si>
    <t>เงินให้กู้ยืมระยะสั้นแก่กิจการที่เกี่ยวข้องกันเพิ่มขึ้น</t>
  </si>
  <si>
    <t>เงินกู้ยืมระยะสั้นจากสถาบันการเงินเพิ่มขึ้น</t>
  </si>
  <si>
    <t>กลับรายการจากการลดมูลค่าต้นทุนการพัฒนาอสังหาริมทรัพย์</t>
  </si>
  <si>
    <t>เงินสดสุทธิได้มา (ใช้ไป) จากกิจกรรมจัดหาเงิน</t>
  </si>
  <si>
    <t>เงินลงทุนระยะยาวอื่น - หลักทรัพย์เผื่อขาย</t>
  </si>
  <si>
    <t>กำไร (ขาดทุน) เบ็ดเสร็จอื่น - สุทธิจากภาษี</t>
  </si>
  <si>
    <t>รวมกำไร (ขาดทุน) เบ็ดเสร็จอื่นสำหรับงวด</t>
  </si>
  <si>
    <t>กำไร (ขาดทุน) ต่อหุ้นขั้นพื้นฐาน (บาท)</t>
  </si>
  <si>
    <t>กำไร (ขาดทุน) เบ็ดเสร็จรวมสำหรับงวด</t>
  </si>
  <si>
    <t>รวมส่วนของผู้ถือหุ้นของบริษัทใหญ่</t>
  </si>
  <si>
    <t>หนี้สินภายใต้สัญญาเช่าการเงิน - สุทธิจากส่วนที่ถึงกำหนดชำระภายในหนึ่งปี</t>
  </si>
  <si>
    <t xml:space="preserve">   ประกันภัยสำหรับโครงการผลประโยชน์พนักงาน</t>
  </si>
  <si>
    <t>ส่วนของ</t>
  </si>
  <si>
    <t>เงินสดรับจากการจำหน่ายอุปกรณ์</t>
  </si>
  <si>
    <t>ที่ยังไม่เกิดขึ้นจริงจาก</t>
  </si>
  <si>
    <t>เงินลงทุนในหลักทรัพย์เผื่อขาย</t>
  </si>
  <si>
    <t>เงินกู้ยืมระยะยาวจากสถาบันการเงินส่วนที่ถึงกำหนดชำระภายในหนึ่งปี</t>
  </si>
  <si>
    <t>เงินกู้ยืมระยะยาวจากสถาบันการเงิน-สุทธิจากส่วนที่ถึงกำหนดชำระภายในหนึ่งปี</t>
  </si>
  <si>
    <t>เงินมัดจำค่าซื้อที่ดิน</t>
  </si>
  <si>
    <t xml:space="preserve">        - ภาษีเงินได้เกี่ยวกับกำไรจากการประมาณการตามหลักคณิตศาสตร์</t>
  </si>
  <si>
    <t>สินทรัพย์</t>
  </si>
  <si>
    <t>31 ธันวาคม 2559</t>
  </si>
  <si>
    <t>เงินให้กู้ยืมระยะยาวและดอกเบี้ยค้างรับแก่กิจการที่เกี่ยวข้องกัน</t>
  </si>
  <si>
    <t>สินทรัพย์ไม่มีตัวตน</t>
  </si>
  <si>
    <t>ภาษีเงินได้ถูกหัก ณ ที่จ่าย</t>
  </si>
  <si>
    <t>อื่นๆ</t>
  </si>
  <si>
    <t>ยอดคงเหลือ ณ วันที่ 1 มกราคม 2560</t>
  </si>
  <si>
    <t>เงินรับล่วงหน้าจากการขายที่ดินและสิ่งปลูกสร้างรอการพัฒนา</t>
  </si>
  <si>
    <t>ข้อมูลกระแสเงินสดเปิดเผยเพิ่มเติม</t>
  </si>
  <si>
    <t xml:space="preserve">รายการที่มิใช่เงินสด </t>
  </si>
  <si>
    <t>ในปี 2560 บริษัทซื้อยานพาหนะภายใต้สัญญาเช่าทางการเงินจำนวน 1.2 ล้านบาท</t>
  </si>
  <si>
    <t xml:space="preserve">        - กำไรที่ยังไม่เกิดขึ้นจริงจากการเปลี่ยนแปลงมูลค่าของเงินลงทุน</t>
  </si>
  <si>
    <t>กำไร (ขาดทุน) ต่อหุ้นปรับลด (บาท)</t>
  </si>
  <si>
    <t>เงินสดสุทธิได้มาจากกิจกรรมดำเนินงาน</t>
  </si>
  <si>
    <t>ค่าใช้จ่ายภาษีเงินได้</t>
  </si>
  <si>
    <t>เงินสดรับจากการดำเนินงาน</t>
  </si>
  <si>
    <t>เงินกู้ยืมระยะสั้น</t>
  </si>
  <si>
    <t>5, 7</t>
  </si>
  <si>
    <t>5, 17</t>
  </si>
  <si>
    <t>ณ วันที่ 30 มิถุนายน 2560</t>
  </si>
  <si>
    <t>30 มิถุนายน 2560</t>
  </si>
  <si>
    <t xml:space="preserve">   สำหรับโครงการผลประโยชน์พนักงาน</t>
  </si>
  <si>
    <t xml:space="preserve">  ในหลักทรัพย์เผื่อขาย</t>
  </si>
  <si>
    <t>สำหรับงวดสามเดือนสิ้นสุดวันที่ 30 มิถุนายน 2560</t>
  </si>
  <si>
    <t>สำหรับงวดหกเดือนสิ้นสุดวันที่ 30 มิถุนายน 2560</t>
  </si>
  <si>
    <t>ยอดคงเหลือ ณ วันที่ 30 มิถุนายน 2559</t>
  </si>
  <si>
    <t>ยอดคงเหลือ ณ วันที่ 30 มิถุนายน 2560</t>
  </si>
  <si>
    <t xml:space="preserve">        - กำไรจากการประมาณการตามหลักคณิตศาสตร์ประกันภัย</t>
  </si>
  <si>
    <t>กำไรที่ยังไม่เกิดขึ้นจริงจากอัตราแลกเปลี่ยน</t>
  </si>
  <si>
    <t>หนี้สูญและหนี้สงสัยจะสูญ</t>
  </si>
  <si>
    <t>ขาดทุนจากการตัดจำหน่ายภาษีเงินได้หัก ณ ที่จ่าย</t>
  </si>
  <si>
    <t>ประมาณการหนี้สินระยะสั้น</t>
  </si>
  <si>
    <t>รายได้เงินปันผล</t>
  </si>
  <si>
    <t>รับเงินปันผล</t>
  </si>
  <si>
    <t>เงินสดจ่ายเงินจ่ายล่วงหน้าค่าเครื่องจักร</t>
  </si>
  <si>
    <t>รายการกับผู้ถือหุ้นที่บันทึกโดยตรงเข้าส่วนของผู้ถือหุ้น</t>
  </si>
  <si>
    <t>เพิ่มทุนเรือนหุ้น</t>
  </si>
  <si>
    <t>รวมรายการกับผู้ถือหุ้นที่บันทึกโดยตรงเข้าส่วนของผู้ถือหุ้น</t>
  </si>
  <si>
    <t>1,190,000,000  หุ้น มูลค่าหุ้นละ 1 บาท ในปี 2559</t>
  </si>
  <si>
    <t xml:space="preserve">ทุนจดทะเบียน - 1,428,000,000  หุ้น มูลค่าหุ้นละ 1 บาท ในปี 2560 และ </t>
  </si>
  <si>
    <t>ทุนที่ออกและชำระเต็มมูลค่าแล้ว - 1,122,297,625 หุ้น มูลค่าหุ้นละ 1 บาท ในปี 2560</t>
  </si>
  <si>
    <t>และ 1,041,095,591 หุ้น มูลค่าหุ้นละ 1 บาท ในปี 2559</t>
  </si>
  <si>
    <t xml:space="preserve">        - กำไร (ขาดทุน) ที่ยังไม่เกิดขึ้นจริงจากการเปลี่ยนแปลงมูลค่าของ</t>
  </si>
  <si>
    <t xml:space="preserve">   เงินลงทุนในหลักทรัพย์เผื่อขาย</t>
  </si>
  <si>
    <t>กำไรก่อนภาษีเงินได้</t>
  </si>
  <si>
    <t>กำไรต่อหุ้นขั้นพื้นฐาน (บาท)</t>
  </si>
  <si>
    <t>กำไรต่อหุ้นปรับลด  (บาท)</t>
  </si>
  <si>
    <t>การแบ่งปันกำไรสำหรับงวด</t>
  </si>
  <si>
    <t>เงินให้กู้ยืมระยะยาวแก่กิจการที่เกี่ยวข้องกันเพิ่มขึ้น</t>
  </si>
  <si>
    <t>เงินสดจ่ายซื้อที่ดิน อาคารและอุปกรณ์</t>
  </si>
  <si>
    <t>ขาดทุนจากการจำหน่ายสินทรัพย์ถาวร</t>
  </si>
  <si>
    <t>เงินสดรับจากการเพิ่มทุนหุ้นสามัญ</t>
  </si>
  <si>
    <t>เงินกู้ยืมระยะยาวจากสถาบันการเงินเพิ่มขึ้น</t>
  </si>
  <si>
    <t>เงินสดสุทธิใช้ไปจากกิจกรรมลงทุน</t>
  </si>
  <si>
    <t>เงินสดและรายการเทียบเท่าเงินสดเพิ่มขึ้น - สุทธิ</t>
  </si>
  <si>
    <t>21</t>
  </si>
  <si>
    <t>เงินสดรับจากเงินให้กู้ยืมระยะยาวแก่กิจการที่เกี่ยวข้องกัน</t>
  </si>
  <si>
    <t>เงินสดรับจากเงินกู้ยืมระยะสั้น</t>
  </si>
  <si>
    <t>จ่ายชำระคืนเงินกู้ยืมระยะสั้น</t>
  </si>
  <si>
    <t>เงินฝากสถาบันการเงินที่มีภาระค้ำประกันลดลง (เพิ่มขึ้น)</t>
  </si>
  <si>
    <t>การแบ่งปันกำไรเบ็ดเสร็จรวมสำหรับงวด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</si>
</sst>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US$&quot;#,##0;\-&quot;US$&quot;#,##0"/>
    <numFmt numFmtId="200" formatCode="&quot;US$&quot;#,##0;[Red]\-&quot;US$&quot;#,##0"/>
    <numFmt numFmtId="201" formatCode="&quot;US$&quot;#,##0.00;\-&quot;US$&quot;#,##0.00"/>
    <numFmt numFmtId="202" formatCode="&quot;US$&quot;#,##0.00;[Red]\-&quot;US$&quot;#,##0.00"/>
    <numFmt numFmtId="203" formatCode="_-&quot;US$&quot;* #,##0_-;\-&quot;US$&quot;* #,##0_-;_-&quot;US$&quot;* &quot;-&quot;_-;_-@_-"/>
    <numFmt numFmtId="204" formatCode="_-&quot;US$&quot;* #,##0.00_-;\-&quot;US$&quot;* #,##0.00_-;_-&quot;US$&quot;* &quot;-&quot;??_-;_-@_-"/>
    <numFmt numFmtId="205" formatCode="#,##0\ ;\(#,##0\)"/>
    <numFmt numFmtId="206" formatCode="#,##0.00\ ;\(#,##0.00\)"/>
    <numFmt numFmtId="207" formatCode="_(* #,##0_);_(* \(#,##0\);_(* &quot;-&quot;??_);_(@_)"/>
    <numFmt numFmtId="208" formatCode="#,##0.000\ ;\(#,##0.000\)"/>
    <numFmt numFmtId="209" formatCode="_(* #,##0.0000_);_(* \(#,##0.0000\);_(* &quot;-&quot;??_);_(@_)"/>
    <numFmt numFmtId="210" formatCode="[$-1010000]d/m/yy;@"/>
    <numFmt numFmtId="211" formatCode="#,##0;\(#,##0\)"/>
    <numFmt numFmtId="212" formatCode="_(* #,##0.000_);_(* \(#,##0.000\);_(* &quot;-&quot;??_);_(@_)"/>
    <numFmt numFmtId="213" formatCode="_-* #,##0.000_-;\-* #,##0.000_-;_-* &quot;-&quot;??_-;_-@_-"/>
    <numFmt numFmtId="214" formatCode="#,##0.0000\ ;\(#,##0.0000\)"/>
    <numFmt numFmtId="215" formatCode="#,##0.0\ ;\(#,##0.0\)"/>
    <numFmt numFmtId="216" formatCode="#,##0.00000\ ;\(#,##0.00000\)"/>
    <numFmt numFmtId="217" formatCode="#,##0.000000\ ;\(#,##0.000000\)"/>
    <numFmt numFmtId="218" formatCode="#,##0.0000000\ ;\(#,##0.0000000\)"/>
    <numFmt numFmtId="219" formatCode="#,##0.00000000\ ;\(#,##0.00000000\)"/>
  </numFmts>
  <fonts count="38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name val="Cordia New"/>
      <family val="2"/>
    </font>
    <font>
      <b/>
      <i/>
      <sz val="14"/>
      <name val="Angsana New"/>
      <family val="1"/>
    </font>
    <font>
      <sz val="10"/>
      <name val="ApFont"/>
      <family val="0"/>
    </font>
    <font>
      <sz val="10"/>
      <name val="Times New Roman"/>
      <family val="1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9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08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05" fontId="24" fillId="0" borderId="0" xfId="0" applyNumberFormat="1" applyFont="1" applyBorder="1" applyAlignment="1">
      <alignment horizontal="right"/>
    </xf>
    <xf numFmtId="205" fontId="24" fillId="0" borderId="0" xfId="0" applyNumberFormat="1" applyFont="1" applyFill="1" applyBorder="1" applyAlignment="1">
      <alignment horizontal="right"/>
    </xf>
    <xf numFmtId="207" fontId="24" fillId="0" borderId="0" xfId="42" applyNumberFormat="1" applyFont="1" applyFill="1" applyBorder="1" applyAlignment="1">
      <alignment/>
    </xf>
    <xf numFmtId="207" fontId="24" fillId="0" borderId="0" xfId="42" applyNumberFormat="1" applyFont="1" applyBorder="1" applyAlignment="1">
      <alignment horizontal="center"/>
    </xf>
    <xf numFmtId="207" fontId="24" fillId="0" borderId="0" xfId="42" applyNumberFormat="1" applyFont="1" applyFill="1" applyBorder="1" applyAlignment="1">
      <alignment horizontal="center"/>
    </xf>
    <xf numFmtId="207" fontId="24" fillId="0" borderId="0" xfId="42" applyNumberFormat="1" applyFont="1" applyFill="1" applyBorder="1" applyAlignment="1">
      <alignment horizontal="right"/>
    </xf>
    <xf numFmtId="207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07" fontId="24" fillId="0" borderId="11" xfId="42" applyNumberFormat="1" applyFont="1" applyFill="1" applyBorder="1" applyAlignment="1">
      <alignment horizontal="right"/>
    </xf>
    <xf numFmtId="198" fontId="24" fillId="0" borderId="0" xfId="42" applyFont="1" applyBorder="1" applyAlignment="1">
      <alignment horizontal="right"/>
    </xf>
    <xf numFmtId="198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07" fontId="24" fillId="0" borderId="0" xfId="42" applyNumberFormat="1" applyFont="1" applyFill="1" applyBorder="1" applyAlignment="1">
      <alignment vertical="center"/>
    </xf>
    <xf numFmtId="207" fontId="23" fillId="0" borderId="0" xfId="42" applyNumberFormat="1" applyFont="1" applyFill="1" applyBorder="1" applyAlignment="1">
      <alignment vertical="center"/>
    </xf>
    <xf numFmtId="205" fontId="24" fillId="0" borderId="0" xfId="0" applyNumberFormat="1" applyFont="1" applyFill="1" applyBorder="1" applyAlignment="1">
      <alignment horizontal="right" vertical="center"/>
    </xf>
    <xf numFmtId="207" fontId="24" fillId="0" borderId="0" xfId="42" applyNumberFormat="1" applyFont="1" applyFill="1" applyBorder="1" applyAlignment="1">
      <alignment horizontal="right" vertical="center"/>
    </xf>
    <xf numFmtId="207" fontId="24" fillId="0" borderId="0" xfId="42" applyNumberFormat="1" applyFont="1" applyFill="1" applyBorder="1" applyAlignment="1">
      <alignment horizontal="center" vertical="center"/>
    </xf>
    <xf numFmtId="207" fontId="24" fillId="0" borderId="12" xfId="42" applyNumberFormat="1" applyFont="1" applyFill="1" applyBorder="1" applyAlignment="1">
      <alignment horizontal="right" vertical="center"/>
    </xf>
    <xf numFmtId="205" fontId="24" fillId="0" borderId="0" xfId="0" applyNumberFormat="1" applyFont="1" applyFill="1" applyBorder="1" applyAlignment="1">
      <alignment horizontal="center"/>
    </xf>
    <xf numFmtId="207" fontId="24" fillId="0" borderId="10" xfId="42" applyNumberFormat="1" applyFont="1" applyFill="1" applyBorder="1" applyAlignment="1">
      <alignment horizontal="right" vertical="center"/>
    </xf>
    <xf numFmtId="207" fontId="24" fillId="0" borderId="0" xfId="47" applyNumberFormat="1" applyFont="1" applyFill="1" applyBorder="1" applyAlignment="1">
      <alignment/>
    </xf>
    <xf numFmtId="207" fontId="24" fillId="0" borderId="0" xfId="47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right" vertical="center"/>
    </xf>
    <xf numFmtId="207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205" fontId="24" fillId="0" borderId="10" xfId="0" applyNumberFormat="1" applyFont="1" applyFill="1" applyBorder="1" applyAlignment="1">
      <alignment horizontal="right"/>
    </xf>
    <xf numFmtId="207" fontId="24" fillId="0" borderId="13" xfId="42" applyNumberFormat="1" applyFont="1" applyFill="1" applyBorder="1" applyAlignment="1">
      <alignment horizontal="center"/>
    </xf>
    <xf numFmtId="206" fontId="24" fillId="0" borderId="0" xfId="0" applyNumberFormat="1" applyFont="1" applyFill="1" applyBorder="1" applyAlignment="1">
      <alignment horizontal="right"/>
    </xf>
    <xf numFmtId="206" fontId="24" fillId="0" borderId="0" xfId="0" applyNumberFormat="1" applyFont="1" applyBorder="1" applyAlignment="1">
      <alignment horizontal="right"/>
    </xf>
    <xf numFmtId="205" fontId="24" fillId="0" borderId="13" xfId="0" applyNumberFormat="1" applyFont="1" applyFill="1" applyBorder="1" applyAlignment="1">
      <alignment horizontal="right"/>
    </xf>
    <xf numFmtId="206" fontId="24" fillId="0" borderId="0" xfId="0" applyNumberFormat="1" applyFont="1" applyBorder="1" applyAlignment="1">
      <alignment/>
    </xf>
    <xf numFmtId="0" fontId="23" fillId="0" borderId="0" xfId="65" applyFont="1" applyFill="1" applyAlignment="1">
      <alignment/>
      <protection/>
    </xf>
    <xf numFmtId="207" fontId="24" fillId="0" borderId="11" xfId="42" applyNumberFormat="1" applyFont="1" applyFill="1" applyBorder="1" applyAlignment="1">
      <alignment/>
    </xf>
    <xf numFmtId="207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207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207" fontId="24" fillId="0" borderId="12" xfId="42" applyNumberFormat="1" applyFont="1" applyFill="1" applyBorder="1" applyAlignment="1">
      <alignment/>
    </xf>
    <xf numFmtId="205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205" fontId="24" fillId="0" borderId="0" xfId="0" applyNumberFormat="1" applyFont="1" applyFill="1" applyBorder="1" applyAlignment="1">
      <alignment/>
    </xf>
    <xf numFmtId="198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207" fontId="24" fillId="0" borderId="0" xfId="0" applyNumberFormat="1" applyFont="1" applyFill="1" applyBorder="1" applyAlignment="1">
      <alignment horizontal="right"/>
    </xf>
    <xf numFmtId="205" fontId="24" fillId="0" borderId="0" xfId="0" applyNumberFormat="1" applyFont="1" applyFill="1" applyAlignment="1">
      <alignment/>
    </xf>
    <xf numFmtId="207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207" fontId="24" fillId="0" borderId="10" xfId="42" applyNumberFormat="1" applyFont="1" applyFill="1" applyBorder="1" applyAlignment="1">
      <alignment horizontal="center" vertical="center"/>
    </xf>
    <xf numFmtId="207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98" fontId="24" fillId="0" borderId="0" xfId="42" applyFont="1" applyFill="1" applyAlignment="1">
      <alignment/>
    </xf>
    <xf numFmtId="0" fontId="24" fillId="0" borderId="0" xfId="42" applyNumberFormat="1" applyFont="1" applyFill="1" applyAlignment="1">
      <alignment/>
    </xf>
    <xf numFmtId="207" fontId="24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207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207" fontId="24" fillId="0" borderId="0" xfId="47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207" fontId="24" fillId="0" borderId="0" xfId="47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207" fontId="31" fillId="0" borderId="11" xfId="42" applyNumberFormat="1" applyFont="1" applyFill="1" applyBorder="1" applyAlignment="1">
      <alignment horizontal="right" vertical="center"/>
    </xf>
    <xf numFmtId="205" fontId="31" fillId="0" borderId="0" xfId="0" applyNumberFormat="1" applyFont="1" applyFill="1" applyBorder="1" applyAlignment="1">
      <alignment horizontal="right"/>
    </xf>
    <xf numFmtId="198" fontId="24" fillId="0" borderId="0" xfId="47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207" fontId="24" fillId="0" borderId="14" xfId="42" applyNumberFormat="1" applyFont="1" applyFill="1" applyBorder="1" applyAlignment="1">
      <alignment horizontal="right" vertical="center"/>
    </xf>
    <xf numFmtId="205" fontId="24" fillId="0" borderId="12" xfId="0" applyNumberFormat="1" applyFont="1" applyFill="1" applyBorder="1" applyAlignment="1">
      <alignment horizontal="right"/>
    </xf>
    <xf numFmtId="207" fontId="24" fillId="0" borderId="10" xfId="47" applyNumberFormat="1" applyFont="1" applyFill="1" applyBorder="1" applyAlignment="1">
      <alignment horizontal="center" vertical="center"/>
    </xf>
    <xf numFmtId="205" fontId="24" fillId="0" borderId="10" xfId="0" applyNumberFormat="1" applyFont="1" applyFill="1" applyBorder="1" applyAlignment="1">
      <alignment horizontal="center"/>
    </xf>
    <xf numFmtId="207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205" fontId="24" fillId="0" borderId="0" xfId="0" applyNumberFormat="1" applyFont="1" applyFill="1" applyBorder="1" applyAlignment="1">
      <alignment horizontal="center" vertical="center"/>
    </xf>
    <xf numFmtId="198" fontId="24" fillId="0" borderId="13" xfId="47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207" fontId="24" fillId="0" borderId="0" xfId="0" applyNumberFormat="1" applyFont="1" applyFill="1" applyAlignment="1">
      <alignment horizontal="center"/>
    </xf>
    <xf numFmtId="210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207" fontId="24" fillId="0" borderId="0" xfId="49" applyNumberFormat="1" applyFont="1" applyFill="1" applyAlignment="1">
      <alignment horizontal="center"/>
    </xf>
    <xf numFmtId="207" fontId="24" fillId="0" borderId="0" xfId="49" applyNumberFormat="1" applyFont="1" applyFill="1" applyAlignment="1">
      <alignment/>
    </xf>
    <xf numFmtId="207" fontId="24" fillId="0" borderId="0" xfId="49" applyNumberFormat="1" applyFont="1" applyFill="1" applyBorder="1" applyAlignment="1">
      <alignment horizontal="center"/>
    </xf>
    <xf numFmtId="207" fontId="24" fillId="0" borderId="11" xfId="49" applyNumberFormat="1" applyFont="1" applyFill="1" applyBorder="1" applyAlignment="1">
      <alignment horizontal="center"/>
    </xf>
    <xf numFmtId="207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207" fontId="24" fillId="0" borderId="0" xfId="49" applyNumberFormat="1" applyFont="1" applyFill="1" applyBorder="1" applyAlignment="1">
      <alignment/>
    </xf>
    <xf numFmtId="207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207" fontId="24" fillId="0" borderId="11" xfId="49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/>
    </xf>
    <xf numFmtId="207" fontId="24" fillId="0" borderId="0" xfId="0" applyNumberFormat="1" applyFont="1" applyFill="1" applyBorder="1" applyAlignment="1">
      <alignment horizontal="center"/>
    </xf>
    <xf numFmtId="207" fontId="32" fillId="0" borderId="0" xfId="0" applyNumberFormat="1" applyFont="1" applyFill="1" applyBorder="1" applyAlignment="1">
      <alignment horizontal="right"/>
    </xf>
    <xf numFmtId="207" fontId="24" fillId="0" borderId="12" xfId="42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24" fillId="0" borderId="0" xfId="0" applyNumberFormat="1" applyFont="1" applyFill="1" applyBorder="1" applyAlignment="1">
      <alignment horizontal="centerContinuous"/>
    </xf>
    <xf numFmtId="37" fontId="24" fillId="0" borderId="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Continuous"/>
    </xf>
    <xf numFmtId="210" fontId="24" fillId="0" borderId="0" xfId="0" applyNumberFormat="1" applyFont="1" applyFill="1" applyAlignment="1">
      <alignment/>
    </xf>
    <xf numFmtId="207" fontId="24" fillId="0" borderId="10" xfId="42" applyNumberFormat="1" applyFont="1" applyFill="1" applyBorder="1" applyAlignment="1">
      <alignment horizontal="left"/>
    </xf>
    <xf numFmtId="198" fontId="23" fillId="0" borderId="0" xfId="42" applyFont="1" applyFill="1" applyBorder="1" applyAlignment="1">
      <alignment/>
    </xf>
    <xf numFmtId="207" fontId="24" fillId="0" borderId="12" xfId="42" applyNumberFormat="1" applyFont="1" applyFill="1" applyBorder="1" applyAlignment="1">
      <alignment horizontal="right"/>
    </xf>
    <xf numFmtId="49" fontId="33" fillId="0" borderId="0" xfId="0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208" fontId="24" fillId="0" borderId="12" xfId="0" applyNumberFormat="1" applyFont="1" applyFill="1" applyBorder="1" applyAlignment="1">
      <alignment horizontal="right"/>
    </xf>
    <xf numFmtId="205" fontId="35" fillId="0" borderId="0" xfId="0" applyNumberFormat="1" applyFont="1" applyFill="1" applyBorder="1" applyAlignment="1">
      <alignment horizontal="right"/>
    </xf>
    <xf numFmtId="207" fontId="35" fillId="0" borderId="0" xfId="0" applyNumberFormat="1" applyFont="1" applyFill="1" applyBorder="1" applyAlignment="1">
      <alignment horizontal="right"/>
    </xf>
    <xf numFmtId="205" fontId="24" fillId="0" borderId="12" xfId="0" applyNumberFormat="1" applyFont="1" applyFill="1" applyBorder="1" applyAlignment="1">
      <alignment horizontal="right" vertical="center"/>
    </xf>
    <xf numFmtId="38" fontId="23" fillId="0" borderId="0" xfId="66" applyNumberFormat="1" applyFont="1" applyFill="1" applyAlignment="1">
      <alignment vertical="center"/>
      <protection/>
    </xf>
    <xf numFmtId="38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Alignment="1">
      <alignment vertical="center"/>
    </xf>
    <xf numFmtId="205" fontId="2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wrapText="1"/>
    </xf>
    <xf numFmtId="207" fontId="24" fillId="0" borderId="11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209" fontId="24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05" fontId="36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 quotePrefix="1">
      <alignment vertical="center"/>
    </xf>
    <xf numFmtId="207" fontId="24" fillId="0" borderId="0" xfId="46" applyNumberFormat="1" applyFont="1" applyFill="1" applyBorder="1" applyAlignment="1">
      <alignment horizontal="center" vertical="center"/>
    </xf>
    <xf numFmtId="198" fontId="24" fillId="0" borderId="11" xfId="49" applyNumberFormat="1" applyFont="1" applyFill="1" applyBorder="1" applyAlignment="1">
      <alignment horizontal="center"/>
    </xf>
    <xf numFmtId="207" fontId="24" fillId="0" borderId="0" xfId="46" applyNumberFormat="1" applyFont="1" applyFill="1" applyBorder="1" applyAlignment="1">
      <alignment horizontal="center"/>
    </xf>
    <xf numFmtId="207" fontId="24" fillId="0" borderId="11" xfId="46" applyNumberFormat="1" applyFont="1" applyFill="1" applyBorder="1" applyAlignment="1">
      <alignment horizontal="center"/>
    </xf>
    <xf numFmtId="207" fontId="24" fillId="0" borderId="11" xfId="46" applyNumberFormat="1" applyFont="1" applyFill="1" applyBorder="1" applyAlignment="1">
      <alignment horizontal="right"/>
    </xf>
    <xf numFmtId="207" fontId="24" fillId="0" borderId="0" xfId="46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 vertical="center"/>
    </xf>
    <xf numFmtId="207" fontId="24" fillId="0" borderId="0" xfId="0" applyNumberFormat="1" applyFont="1" applyFill="1" applyAlignment="1">
      <alignment/>
    </xf>
    <xf numFmtId="207" fontId="24" fillId="0" borderId="0" xfId="0" applyNumberFormat="1" applyFont="1" applyFill="1" applyBorder="1" applyAlignment="1">
      <alignment/>
    </xf>
    <xf numFmtId="207" fontId="24" fillId="0" borderId="11" xfId="0" applyNumberFormat="1" applyFont="1" applyFill="1" applyBorder="1" applyAlignment="1">
      <alignment/>
    </xf>
    <xf numFmtId="207" fontId="24" fillId="0" borderId="0" xfId="46" applyNumberFormat="1" applyFont="1" applyFill="1" applyBorder="1" applyAlignment="1">
      <alignment/>
    </xf>
    <xf numFmtId="211" fontId="24" fillId="0" borderId="0" xfId="63" applyNumberFormat="1" applyFont="1" applyFill="1" applyAlignment="1">
      <alignment vertical="center"/>
      <protection/>
    </xf>
    <xf numFmtId="38" fontId="24" fillId="0" borderId="0" xfId="0" applyNumberFormat="1" applyFont="1" applyFill="1" applyAlignment="1">
      <alignment vertical="center"/>
    </xf>
    <xf numFmtId="196" fontId="24" fillId="0" borderId="0" xfId="0" applyNumberFormat="1" applyFont="1" applyFill="1" applyAlignment="1">
      <alignment vertical="center"/>
    </xf>
    <xf numFmtId="207" fontId="24" fillId="0" borderId="0" xfId="42" applyNumberFormat="1" applyFont="1" applyFill="1" applyAlignment="1">
      <alignment horizontal="center" vertical="center"/>
    </xf>
    <xf numFmtId="207" fontId="24" fillId="0" borderId="0" xfId="42" applyNumberFormat="1" applyFont="1" applyFill="1" applyAlignment="1">
      <alignment vertical="center"/>
    </xf>
    <xf numFmtId="212" fontId="24" fillId="0" borderId="12" xfId="0" applyNumberFormat="1" applyFont="1" applyFill="1" applyBorder="1" applyAlignment="1">
      <alignment/>
    </xf>
    <xf numFmtId="198" fontId="24" fillId="0" borderId="0" xfId="42" applyFont="1" applyBorder="1" applyAlignment="1">
      <alignment/>
    </xf>
    <xf numFmtId="207" fontId="24" fillId="0" borderId="0" xfId="42" applyNumberFormat="1" applyFont="1" applyBorder="1" applyAlignment="1">
      <alignment/>
    </xf>
    <xf numFmtId="213" fontId="24" fillId="0" borderId="0" xfId="0" applyNumberFormat="1" applyFont="1" applyFill="1" applyBorder="1" applyAlignment="1">
      <alignment/>
    </xf>
    <xf numFmtId="212" fontId="24" fillId="0" borderId="0" xfId="42" applyNumberFormat="1" applyFont="1" applyFill="1" applyBorder="1" applyAlignment="1">
      <alignment/>
    </xf>
    <xf numFmtId="208" fontId="29" fillId="0" borderId="12" xfId="0" applyNumberFormat="1" applyFont="1" applyBorder="1" applyAlignment="1">
      <alignment/>
    </xf>
    <xf numFmtId="0" fontId="2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/>
      <protection/>
    </xf>
    <xf numFmtId="205" fontId="24" fillId="0" borderId="10" xfId="0" applyNumberFormat="1" applyFont="1" applyFill="1" applyBorder="1" applyAlignment="1">
      <alignment/>
    </xf>
    <xf numFmtId="207" fontId="24" fillId="0" borderId="11" xfId="47" applyNumberFormat="1" applyFont="1" applyFill="1" applyBorder="1" applyAlignment="1">
      <alignment horizontal="center" vertical="center"/>
    </xf>
    <xf numFmtId="205" fontId="24" fillId="0" borderId="0" xfId="0" applyNumberFormat="1" applyFont="1" applyFill="1" applyAlignment="1">
      <alignment horizontal="right"/>
    </xf>
    <xf numFmtId="198" fontId="24" fillId="0" borderId="0" xfId="44" applyNumberFormat="1" applyFont="1" applyFill="1" applyBorder="1" applyAlignment="1">
      <alignment/>
    </xf>
    <xf numFmtId="205" fontId="25" fillId="0" borderId="0" xfId="0" applyNumberFormat="1" applyFont="1" applyFill="1" applyBorder="1" applyAlignment="1">
      <alignment horizontal="center"/>
    </xf>
    <xf numFmtId="207" fontId="24" fillId="0" borderId="10" xfId="46" applyNumberFormat="1" applyFont="1" applyFill="1" applyBorder="1" applyAlignment="1">
      <alignment horizontal="center"/>
    </xf>
    <xf numFmtId="207" fontId="24" fillId="0" borderId="10" xfId="49" applyNumberFormat="1" applyFont="1" applyFill="1" applyBorder="1" applyAlignment="1">
      <alignment horizontal="center"/>
    </xf>
    <xf numFmtId="207" fontId="24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view="pageBreakPreview" zoomScaleNormal="120" zoomScaleSheetLayoutView="100" workbookViewId="0" topLeftCell="A70">
      <selection activeCell="E75" sqref="E75"/>
    </sheetView>
  </sheetViews>
  <sheetFormatPr defaultColWidth="9.140625" defaultRowHeight="21.75" customHeight="1"/>
  <cols>
    <col min="1" max="1" width="2.8515625" style="28" customWidth="1"/>
    <col min="2" max="2" width="2.140625" style="28" customWidth="1"/>
    <col min="3" max="3" width="5.00390625" style="25" customWidth="1"/>
    <col min="4" max="4" width="3.8515625" style="25" customWidth="1"/>
    <col min="5" max="5" width="48.140625" style="25" customWidth="1"/>
    <col min="6" max="6" width="8.140625" style="149" customWidth="1"/>
    <col min="7" max="7" width="0.9921875" style="28" customWidth="1"/>
    <col min="8" max="8" width="14.8515625" style="28" customWidth="1"/>
    <col min="9" max="9" width="0.9921875" style="28" customWidth="1"/>
    <col min="10" max="10" width="14.7109375" style="28" customWidth="1"/>
    <col min="11" max="11" width="0.9921875" style="28" customWidth="1"/>
    <col min="12" max="12" width="14.8515625" style="28" customWidth="1"/>
    <col min="13" max="13" width="0.9921875" style="28" customWidth="1"/>
    <col min="14" max="14" width="14.7109375" style="28" customWidth="1"/>
    <col min="15" max="16384" width="9.140625" style="28" customWidth="1"/>
  </cols>
  <sheetData>
    <row r="1" spans="1:12" s="43" customFormat="1" ht="22.5" customHeight="1">
      <c r="A1" s="42" t="s">
        <v>0</v>
      </c>
      <c r="B1" s="42"/>
      <c r="C1" s="42"/>
      <c r="D1" s="42"/>
      <c r="E1" s="42"/>
      <c r="F1" s="141"/>
      <c r="G1" s="42"/>
      <c r="H1" s="42"/>
      <c r="I1" s="42"/>
      <c r="J1" s="42"/>
      <c r="K1" s="42"/>
      <c r="L1" s="42"/>
    </row>
    <row r="2" spans="1:12" s="43" customFormat="1" ht="22.5" customHeight="1">
      <c r="A2" s="42" t="s">
        <v>55</v>
      </c>
      <c r="B2" s="42"/>
      <c r="C2" s="42"/>
      <c r="D2" s="42"/>
      <c r="E2" s="42"/>
      <c r="F2" s="141"/>
      <c r="G2" s="42"/>
      <c r="H2" s="42"/>
      <c r="I2" s="42"/>
      <c r="J2" s="42"/>
      <c r="K2" s="42"/>
      <c r="L2" s="42"/>
    </row>
    <row r="3" spans="1:13" s="43" customFormat="1" ht="22.5" customHeight="1">
      <c r="A3" s="200" t="s">
        <v>150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2" s="3" customFormat="1" ht="21.75" customHeight="1">
      <c r="A4" s="90"/>
      <c r="B4" s="90"/>
      <c r="C4" s="90"/>
      <c r="D4" s="90"/>
      <c r="E4" s="90"/>
      <c r="F4" s="142"/>
      <c r="G4" s="90"/>
      <c r="H4" s="90"/>
      <c r="I4" s="90"/>
      <c r="J4" s="90"/>
      <c r="K4" s="90"/>
      <c r="L4" s="90"/>
    </row>
    <row r="5" spans="1:17" s="157" customFormat="1" ht="21">
      <c r="A5" s="156" t="s">
        <v>131</v>
      </c>
      <c r="D5" s="59"/>
      <c r="M5" s="158"/>
      <c r="N5" s="158"/>
      <c r="O5" s="158"/>
      <c r="P5" s="158"/>
      <c r="Q5" s="158"/>
    </row>
    <row r="6" spans="3:14" s="3" customFormat="1" ht="21.75" customHeight="1">
      <c r="C6" s="15"/>
      <c r="D6" s="15"/>
      <c r="E6" s="15"/>
      <c r="F6" s="143"/>
      <c r="G6" s="1"/>
      <c r="H6" s="201" t="s">
        <v>96</v>
      </c>
      <c r="I6" s="201"/>
      <c r="J6" s="201"/>
      <c r="K6" s="201"/>
      <c r="L6" s="201"/>
      <c r="M6" s="201"/>
      <c r="N6" s="201"/>
    </row>
    <row r="7" spans="3:14" s="3" customFormat="1" ht="21.75" customHeight="1">
      <c r="C7" s="95"/>
      <c r="D7" s="95"/>
      <c r="E7" s="95"/>
      <c r="F7" s="143"/>
      <c r="G7" s="1"/>
      <c r="H7" s="201" t="s">
        <v>1</v>
      </c>
      <c r="I7" s="201"/>
      <c r="J7" s="201"/>
      <c r="K7" s="91"/>
      <c r="L7" s="202" t="s">
        <v>71</v>
      </c>
      <c r="M7" s="202"/>
      <c r="N7" s="202"/>
    </row>
    <row r="8" spans="3:14" s="3" customFormat="1" ht="21.75" customHeight="1">
      <c r="C8" s="95"/>
      <c r="D8" s="95"/>
      <c r="E8" s="95"/>
      <c r="F8" s="143"/>
      <c r="G8" s="1"/>
      <c r="H8" s="133" t="s">
        <v>151</v>
      </c>
      <c r="I8" s="1"/>
      <c r="J8" s="133" t="s">
        <v>132</v>
      </c>
      <c r="K8" s="91"/>
      <c r="L8" s="133" t="s">
        <v>151</v>
      </c>
      <c r="M8" s="1"/>
      <c r="N8" s="133" t="s">
        <v>132</v>
      </c>
    </row>
    <row r="9" spans="3:14" s="3" customFormat="1" ht="21.75" customHeight="1">
      <c r="C9" s="95"/>
      <c r="D9" s="95"/>
      <c r="E9" s="95"/>
      <c r="F9" s="143"/>
      <c r="G9" s="1"/>
      <c r="H9" s="58" t="s">
        <v>87</v>
      </c>
      <c r="I9" s="1"/>
      <c r="J9" s="134"/>
      <c r="K9" s="91"/>
      <c r="L9" s="58" t="s">
        <v>87</v>
      </c>
      <c r="M9" s="1"/>
      <c r="N9" s="134"/>
    </row>
    <row r="10" spans="3:14" s="3" customFormat="1" ht="21.75" customHeight="1">
      <c r="C10" s="95"/>
      <c r="D10" s="95"/>
      <c r="E10" s="95"/>
      <c r="F10" s="135" t="s">
        <v>2</v>
      </c>
      <c r="G10" s="1"/>
      <c r="H10" s="136" t="s">
        <v>88</v>
      </c>
      <c r="I10" s="1"/>
      <c r="J10" s="128" t="s">
        <v>89</v>
      </c>
      <c r="K10" s="91"/>
      <c r="L10" s="136" t="s">
        <v>88</v>
      </c>
      <c r="M10" s="1"/>
      <c r="N10" s="128" t="s">
        <v>89</v>
      </c>
    </row>
    <row r="11" spans="1:14" s="3" customFormat="1" ht="21.75" customHeight="1">
      <c r="A11" s="95" t="s">
        <v>6</v>
      </c>
      <c r="C11" s="15"/>
      <c r="D11" s="15"/>
      <c r="E11" s="15"/>
      <c r="F11" s="144"/>
      <c r="G11" s="7"/>
      <c r="H11" s="7"/>
      <c r="I11" s="7"/>
      <c r="J11" s="7"/>
      <c r="K11" s="9"/>
      <c r="L11" s="9"/>
      <c r="M11" s="9"/>
      <c r="N11" s="9"/>
    </row>
    <row r="12" spans="1:14" s="3" customFormat="1" ht="21.75" customHeight="1">
      <c r="A12" s="15" t="s">
        <v>7</v>
      </c>
      <c r="C12" s="15"/>
      <c r="D12" s="15"/>
      <c r="E12" s="15"/>
      <c r="F12" s="45">
        <v>6</v>
      </c>
      <c r="H12" s="10">
        <v>78509</v>
      </c>
      <c r="J12" s="10">
        <v>60664</v>
      </c>
      <c r="K12" s="9"/>
      <c r="L12" s="10">
        <v>72321</v>
      </c>
      <c r="M12" s="9"/>
      <c r="N12" s="10">
        <v>28150</v>
      </c>
    </row>
    <row r="13" spans="1:14" s="3" customFormat="1" ht="21.75" customHeight="1">
      <c r="A13" s="15" t="s">
        <v>64</v>
      </c>
      <c r="C13" s="15"/>
      <c r="D13" s="15"/>
      <c r="E13" s="15"/>
      <c r="F13" s="45" t="s">
        <v>148</v>
      </c>
      <c r="G13" s="1"/>
      <c r="H13" s="10">
        <v>77598</v>
      </c>
      <c r="J13" s="10">
        <v>80821</v>
      </c>
      <c r="K13" s="9"/>
      <c r="L13" s="10">
        <v>76378</v>
      </c>
      <c r="M13" s="9"/>
      <c r="N13" s="10">
        <v>69934</v>
      </c>
    </row>
    <row r="14" spans="1:14" s="3" customFormat="1" ht="21.75" customHeight="1">
      <c r="A14" s="15" t="s">
        <v>26</v>
      </c>
      <c r="C14" s="15"/>
      <c r="D14" s="15"/>
      <c r="E14" s="15"/>
      <c r="F14" s="45">
        <v>8</v>
      </c>
      <c r="G14" s="1"/>
      <c r="H14" s="12">
        <v>516740</v>
      </c>
      <c r="J14" s="12">
        <v>531154</v>
      </c>
      <c r="K14" s="9"/>
      <c r="L14" s="12">
        <v>232771</v>
      </c>
      <c r="M14" s="9"/>
      <c r="N14" s="12">
        <v>242695</v>
      </c>
    </row>
    <row r="15" spans="1:14" s="3" customFormat="1" ht="21.75" customHeight="1">
      <c r="A15" s="15" t="s">
        <v>8</v>
      </c>
      <c r="C15" s="15"/>
      <c r="D15" s="15"/>
      <c r="E15" s="15"/>
      <c r="F15" s="145"/>
      <c r="H15" s="10">
        <v>441</v>
      </c>
      <c r="J15" s="10">
        <v>800</v>
      </c>
      <c r="K15" s="9"/>
      <c r="L15" s="10">
        <v>441</v>
      </c>
      <c r="M15" s="9"/>
      <c r="N15" s="10">
        <v>800</v>
      </c>
    </row>
    <row r="16" spans="1:14" s="3" customFormat="1" ht="21.75" customHeight="1">
      <c r="A16" s="15" t="s">
        <v>129</v>
      </c>
      <c r="C16" s="15"/>
      <c r="D16" s="15"/>
      <c r="E16" s="15"/>
      <c r="F16" s="45">
        <v>9</v>
      </c>
      <c r="H16" s="10">
        <v>5361</v>
      </c>
      <c r="J16" s="10">
        <v>5361</v>
      </c>
      <c r="K16" s="9"/>
      <c r="L16" s="114" t="s">
        <v>41</v>
      </c>
      <c r="M16" s="9"/>
      <c r="N16" s="114" t="s">
        <v>41</v>
      </c>
    </row>
    <row r="17" spans="1:14" s="3" customFormat="1" ht="21.75" customHeight="1">
      <c r="A17" s="137" t="s">
        <v>101</v>
      </c>
      <c r="C17" s="15"/>
      <c r="D17" s="15"/>
      <c r="E17" s="15"/>
      <c r="F17" s="45"/>
      <c r="H17" s="10">
        <v>285</v>
      </c>
      <c r="J17" s="10">
        <v>206</v>
      </c>
      <c r="K17" s="9"/>
      <c r="L17" s="114" t="s">
        <v>41</v>
      </c>
      <c r="M17" s="9"/>
      <c r="N17" s="114" t="s">
        <v>41</v>
      </c>
    </row>
    <row r="18" spans="1:14" s="3" customFormat="1" ht="21.75" customHeight="1">
      <c r="A18" s="95" t="s">
        <v>9</v>
      </c>
      <c r="B18" s="95"/>
      <c r="C18" s="95"/>
      <c r="D18" s="15"/>
      <c r="E18" s="95"/>
      <c r="F18" s="146"/>
      <c r="G18" s="7"/>
      <c r="H18" s="14">
        <f>SUM(H12:H17)</f>
        <v>678934</v>
      </c>
      <c r="I18" s="7"/>
      <c r="J18" s="14">
        <f>SUM(J12:J17)</f>
        <v>679006</v>
      </c>
      <c r="K18" s="9"/>
      <c r="L18" s="14">
        <f>SUM(L12:L17)</f>
        <v>381911</v>
      </c>
      <c r="M18" s="9"/>
      <c r="N18" s="14">
        <f>SUM(N12:N17)</f>
        <v>341579</v>
      </c>
    </row>
    <row r="19" spans="3:14" s="3" customFormat="1" ht="21.75" customHeight="1">
      <c r="C19" s="95"/>
      <c r="D19" s="95"/>
      <c r="E19" s="95"/>
      <c r="F19" s="146"/>
      <c r="G19" s="7"/>
      <c r="H19" s="9"/>
      <c r="I19" s="7"/>
      <c r="J19" s="9"/>
      <c r="K19" s="9"/>
      <c r="L19" s="9"/>
      <c r="M19" s="9"/>
      <c r="N19" s="9"/>
    </row>
    <row r="20" spans="1:14" s="3" customFormat="1" ht="21.75" customHeight="1">
      <c r="A20" s="95" t="s">
        <v>10</v>
      </c>
      <c r="C20" s="15"/>
      <c r="D20" s="15"/>
      <c r="E20" s="15"/>
      <c r="F20" s="146"/>
      <c r="G20" s="7"/>
      <c r="H20" s="7"/>
      <c r="I20" s="7"/>
      <c r="J20" s="7"/>
      <c r="K20" s="9"/>
      <c r="L20" s="9"/>
      <c r="M20" s="9"/>
      <c r="N20" s="9"/>
    </row>
    <row r="21" spans="1:14" s="3" customFormat="1" ht="21.75" customHeight="1">
      <c r="A21" s="3" t="s">
        <v>29</v>
      </c>
      <c r="C21" s="15"/>
      <c r="D21" s="15"/>
      <c r="E21" s="15"/>
      <c r="F21" s="45">
        <v>10</v>
      </c>
      <c r="G21" s="7"/>
      <c r="H21" s="10">
        <v>756</v>
      </c>
      <c r="I21" s="7"/>
      <c r="J21" s="10">
        <v>1956</v>
      </c>
      <c r="K21" s="9"/>
      <c r="L21" s="10">
        <v>756</v>
      </c>
      <c r="M21" s="9"/>
      <c r="N21" s="10">
        <v>1956</v>
      </c>
    </row>
    <row r="22" spans="1:14" s="3" customFormat="1" ht="21.75" customHeight="1">
      <c r="A22" s="3" t="s">
        <v>133</v>
      </c>
      <c r="C22" s="15"/>
      <c r="D22" s="15"/>
      <c r="E22" s="15"/>
      <c r="F22" s="45">
        <v>5</v>
      </c>
      <c r="G22" s="7"/>
      <c r="H22" s="114" t="s">
        <v>41</v>
      </c>
      <c r="I22" s="7"/>
      <c r="J22" s="114" t="s">
        <v>41</v>
      </c>
      <c r="K22" s="9"/>
      <c r="L22" s="10">
        <v>165737</v>
      </c>
      <c r="M22" s="9"/>
      <c r="N22" s="10">
        <v>132255</v>
      </c>
    </row>
    <row r="23" spans="1:14" s="3" customFormat="1" ht="21.75" customHeight="1">
      <c r="A23" s="15" t="s">
        <v>115</v>
      </c>
      <c r="C23" s="15"/>
      <c r="D23" s="15"/>
      <c r="E23" s="15"/>
      <c r="F23" s="45">
        <v>11</v>
      </c>
      <c r="G23" s="1"/>
      <c r="H23" s="9">
        <v>9162</v>
      </c>
      <c r="J23" s="9">
        <v>8452</v>
      </c>
      <c r="K23" s="9"/>
      <c r="L23" s="9">
        <v>9162</v>
      </c>
      <c r="M23" s="9"/>
      <c r="N23" s="9">
        <v>8452</v>
      </c>
    </row>
    <row r="24" spans="1:14" s="3" customFormat="1" ht="21.75" customHeight="1">
      <c r="A24" s="3" t="s">
        <v>82</v>
      </c>
      <c r="C24" s="15"/>
      <c r="D24" s="15"/>
      <c r="E24" s="15"/>
      <c r="F24" s="45">
        <v>12</v>
      </c>
      <c r="G24" s="7"/>
      <c r="H24" s="114" t="s">
        <v>41</v>
      </c>
      <c r="I24" s="7"/>
      <c r="J24" s="114" t="s">
        <v>41</v>
      </c>
      <c r="K24" s="9"/>
      <c r="L24" s="12">
        <v>578108</v>
      </c>
      <c r="M24" s="9"/>
      <c r="N24" s="12">
        <v>578108</v>
      </c>
    </row>
    <row r="25" spans="1:14" s="3" customFormat="1" ht="21.75" customHeight="1">
      <c r="A25" s="3" t="s">
        <v>99</v>
      </c>
      <c r="C25" s="15"/>
      <c r="D25" s="15"/>
      <c r="E25" s="15"/>
      <c r="F25" s="45">
        <v>13</v>
      </c>
      <c r="G25" s="7"/>
      <c r="H25" s="10">
        <v>619797</v>
      </c>
      <c r="I25" s="7"/>
      <c r="J25" s="10">
        <v>619797</v>
      </c>
      <c r="K25" s="9"/>
      <c r="L25" s="12">
        <v>269195</v>
      </c>
      <c r="M25" s="9"/>
      <c r="N25" s="12">
        <v>269195</v>
      </c>
    </row>
    <row r="26" spans="1:14" s="3" customFormat="1" ht="21.75" customHeight="1">
      <c r="A26" s="3" t="s">
        <v>85</v>
      </c>
      <c r="C26" s="15"/>
      <c r="D26" s="15"/>
      <c r="E26" s="15"/>
      <c r="F26" s="45">
        <v>14</v>
      </c>
      <c r="G26" s="7"/>
      <c r="H26" s="10">
        <v>89210</v>
      </c>
      <c r="I26" s="139"/>
      <c r="J26" s="10">
        <v>91108</v>
      </c>
      <c r="K26" s="9"/>
      <c r="L26" s="12">
        <v>13068</v>
      </c>
      <c r="M26" s="9"/>
      <c r="N26" s="12">
        <v>13242</v>
      </c>
    </row>
    <row r="27" spans="1:14" s="3" customFormat="1" ht="21.75" customHeight="1">
      <c r="A27" s="15" t="s">
        <v>69</v>
      </c>
      <c r="C27" s="15"/>
      <c r="D27" s="15"/>
      <c r="E27" s="15"/>
      <c r="F27" s="45">
        <v>15</v>
      </c>
      <c r="G27" s="1"/>
      <c r="H27" s="12">
        <v>233656</v>
      </c>
      <c r="J27" s="12">
        <v>218198</v>
      </c>
      <c r="K27" s="9"/>
      <c r="L27" s="12">
        <v>230026</v>
      </c>
      <c r="M27" s="9"/>
      <c r="N27" s="9">
        <v>214139</v>
      </c>
    </row>
    <row r="28" spans="1:14" s="3" customFormat="1" ht="21.75" customHeight="1">
      <c r="A28" s="15" t="s">
        <v>134</v>
      </c>
      <c r="C28" s="15"/>
      <c r="D28" s="15"/>
      <c r="E28" s="15"/>
      <c r="F28" s="45"/>
      <c r="G28" s="1"/>
      <c r="H28" s="12">
        <v>4097</v>
      </c>
      <c r="J28" s="12">
        <v>4177</v>
      </c>
      <c r="K28" s="9"/>
      <c r="L28" s="12">
        <v>4097</v>
      </c>
      <c r="M28" s="9"/>
      <c r="N28" s="9">
        <v>4177</v>
      </c>
    </row>
    <row r="29" spans="1:14" s="3" customFormat="1" ht="21.75" customHeight="1">
      <c r="A29" s="15" t="s">
        <v>72</v>
      </c>
      <c r="C29" s="15"/>
      <c r="D29" s="15"/>
      <c r="E29" s="15"/>
      <c r="F29" s="45">
        <v>23</v>
      </c>
      <c r="G29" s="1"/>
      <c r="H29" s="12">
        <v>7253</v>
      </c>
      <c r="J29" s="12">
        <v>7674</v>
      </c>
      <c r="K29" s="9"/>
      <c r="L29" s="12">
        <v>5650</v>
      </c>
      <c r="M29" s="9"/>
      <c r="N29" s="9">
        <v>6033</v>
      </c>
    </row>
    <row r="30" spans="1:14" s="3" customFormat="1" ht="21.75" customHeight="1">
      <c r="A30" s="15" t="s">
        <v>11</v>
      </c>
      <c r="C30" s="15"/>
      <c r="D30" s="15"/>
      <c r="E30" s="15"/>
      <c r="F30" s="45"/>
      <c r="H30" s="10"/>
      <c r="J30" s="10"/>
      <c r="K30" s="9"/>
      <c r="L30" s="12"/>
      <c r="M30" s="9"/>
      <c r="N30" s="9"/>
    </row>
    <row r="31" spans="1:14" s="3" customFormat="1" ht="21.75" customHeight="1">
      <c r="A31" s="15"/>
      <c r="B31" s="3" t="s">
        <v>135</v>
      </c>
      <c r="C31" s="15"/>
      <c r="D31" s="15"/>
      <c r="E31" s="15"/>
      <c r="F31" s="45"/>
      <c r="H31" s="10">
        <v>17258</v>
      </c>
      <c r="J31" s="10">
        <v>17258</v>
      </c>
      <c r="K31" s="9"/>
      <c r="L31" s="12">
        <v>16697</v>
      </c>
      <c r="M31" s="9"/>
      <c r="N31" s="9">
        <v>16697</v>
      </c>
    </row>
    <row r="32" spans="1:14" s="3" customFormat="1" ht="21.75" customHeight="1">
      <c r="A32" s="15"/>
      <c r="B32" s="3" t="s">
        <v>136</v>
      </c>
      <c r="C32" s="15"/>
      <c r="D32" s="15"/>
      <c r="E32" s="15"/>
      <c r="F32" s="45">
        <v>5</v>
      </c>
      <c r="H32" s="10">
        <v>4490</v>
      </c>
      <c r="J32" s="10">
        <v>3766</v>
      </c>
      <c r="K32" s="9"/>
      <c r="L32" s="12">
        <v>3781</v>
      </c>
      <c r="M32" s="9"/>
      <c r="N32" s="9">
        <v>3119</v>
      </c>
    </row>
    <row r="33" spans="1:14" s="3" customFormat="1" ht="21.75" customHeight="1">
      <c r="A33" s="95" t="s">
        <v>12</v>
      </c>
      <c r="C33" s="95"/>
      <c r="D33" s="15"/>
      <c r="E33" s="15"/>
      <c r="F33" s="146"/>
      <c r="G33" s="7"/>
      <c r="H33" s="138">
        <f>SUM(H21:H32)</f>
        <v>985679</v>
      </c>
      <c r="I33" s="7"/>
      <c r="J33" s="138">
        <f>SUM(J21:J32)</f>
        <v>972386</v>
      </c>
      <c r="K33" s="9"/>
      <c r="L33" s="14">
        <f>SUM(L21:L32)</f>
        <v>1296277</v>
      </c>
      <c r="M33" s="9"/>
      <c r="N33" s="14">
        <f>SUM(N21:N32)</f>
        <v>1247373</v>
      </c>
    </row>
    <row r="34" spans="3:14" s="3" customFormat="1" ht="21.75" customHeight="1">
      <c r="C34" s="95"/>
      <c r="D34" s="95"/>
      <c r="E34" s="95"/>
      <c r="F34" s="146"/>
      <c r="G34" s="7"/>
      <c r="H34" s="139"/>
      <c r="I34" s="7"/>
      <c r="J34" s="139"/>
      <c r="K34" s="9"/>
      <c r="L34" s="13"/>
      <c r="M34" s="9"/>
      <c r="N34" s="13"/>
    </row>
    <row r="35" spans="1:14" s="3" customFormat="1" ht="21.75" customHeight="1" thickBot="1">
      <c r="A35" s="7" t="s">
        <v>13</v>
      </c>
      <c r="C35" s="15"/>
      <c r="D35" s="95"/>
      <c r="E35" s="15"/>
      <c r="F35" s="144"/>
      <c r="G35" s="7"/>
      <c r="H35" s="140">
        <f>+H33+H18</f>
        <v>1664613</v>
      </c>
      <c r="I35" s="7"/>
      <c r="J35" s="140">
        <f>+J33+J18</f>
        <v>1651392</v>
      </c>
      <c r="K35" s="9"/>
      <c r="L35" s="140">
        <f>+L33+L18</f>
        <v>1678188</v>
      </c>
      <c r="M35" s="9"/>
      <c r="N35" s="140">
        <f>+N33+N18</f>
        <v>1588952</v>
      </c>
    </row>
    <row r="36" spans="1:14" ht="21.75" customHeight="1" thickTop="1">
      <c r="A36" s="41"/>
      <c r="D36" s="92"/>
      <c r="F36" s="147"/>
      <c r="G36" s="41"/>
      <c r="H36" s="32"/>
      <c r="I36" s="41"/>
      <c r="J36" s="32"/>
      <c r="K36" s="31"/>
      <c r="L36" s="32"/>
      <c r="M36" s="31"/>
      <c r="N36" s="32"/>
    </row>
    <row r="37" spans="1:12" s="22" customFormat="1" ht="22.5" customHeight="1">
      <c r="A37" s="21" t="s">
        <v>0</v>
      </c>
      <c r="B37" s="21"/>
      <c r="C37" s="21"/>
      <c r="D37" s="21"/>
      <c r="E37" s="21"/>
      <c r="F37" s="148"/>
      <c r="G37" s="21"/>
      <c r="H37" s="21"/>
      <c r="I37" s="21"/>
      <c r="J37" s="21"/>
      <c r="K37" s="21"/>
      <c r="L37" s="21"/>
    </row>
    <row r="38" spans="1:12" s="22" customFormat="1" ht="22.5" customHeight="1">
      <c r="A38" s="21" t="s">
        <v>55</v>
      </c>
      <c r="B38" s="21"/>
      <c r="C38" s="21"/>
      <c r="D38" s="21"/>
      <c r="E38" s="21"/>
      <c r="F38" s="148"/>
      <c r="G38" s="21"/>
      <c r="H38" s="21"/>
      <c r="I38" s="21"/>
      <c r="J38" s="21"/>
      <c r="K38" s="21"/>
      <c r="L38" s="21"/>
    </row>
    <row r="39" spans="1:12" s="22" customFormat="1" ht="22.5" customHeight="1">
      <c r="A39" s="21" t="str">
        <f>A3</f>
        <v>ณ วันที่ 30 มิถุนายน 2560</v>
      </c>
      <c r="B39" s="21"/>
      <c r="C39" s="21"/>
      <c r="D39" s="21"/>
      <c r="E39" s="21"/>
      <c r="F39" s="148"/>
      <c r="G39" s="21"/>
      <c r="H39" s="21"/>
      <c r="I39" s="21"/>
      <c r="J39" s="21"/>
      <c r="K39" s="21"/>
      <c r="L39" s="21"/>
    </row>
    <row r="40" spans="3:5" ht="22.5" customHeight="1">
      <c r="C40" s="27"/>
      <c r="D40" s="27"/>
      <c r="E40" s="27"/>
    </row>
    <row r="41" spans="1:12" ht="22.5" customHeight="1">
      <c r="A41" s="27" t="s">
        <v>14</v>
      </c>
      <c r="B41" s="27"/>
      <c r="C41" s="27"/>
      <c r="D41" s="27"/>
      <c r="E41" s="27"/>
      <c r="F41" s="150"/>
      <c r="G41" s="27"/>
      <c r="H41" s="27"/>
      <c r="I41" s="27"/>
      <c r="J41" s="27"/>
      <c r="K41" s="27"/>
      <c r="L41" s="27"/>
    </row>
    <row r="42" spans="6:14" ht="20.25" customHeight="1">
      <c r="F42" s="86"/>
      <c r="G42" s="26"/>
      <c r="H42" s="201" t="s">
        <v>96</v>
      </c>
      <c r="I42" s="201"/>
      <c r="J42" s="201"/>
      <c r="K42" s="201"/>
      <c r="L42" s="201"/>
      <c r="M42" s="201"/>
      <c r="N42" s="201"/>
    </row>
    <row r="43" spans="6:14" ht="20.25" customHeight="1">
      <c r="F43" s="86"/>
      <c r="G43" s="26"/>
      <c r="H43" s="201" t="s">
        <v>1</v>
      </c>
      <c r="I43" s="201"/>
      <c r="J43" s="201"/>
      <c r="K43" s="91"/>
      <c r="L43" s="202" t="s">
        <v>71</v>
      </c>
      <c r="M43" s="202"/>
      <c r="N43" s="202"/>
    </row>
    <row r="44" spans="6:14" ht="20.25" customHeight="1">
      <c r="F44" s="86"/>
      <c r="G44" s="26"/>
      <c r="H44" s="133" t="s">
        <v>151</v>
      </c>
      <c r="I44" s="1"/>
      <c r="J44" s="133" t="s">
        <v>132</v>
      </c>
      <c r="K44" s="91"/>
      <c r="L44" s="133" t="s">
        <v>151</v>
      </c>
      <c r="M44" s="1"/>
      <c r="N44" s="133" t="s">
        <v>132</v>
      </c>
    </row>
    <row r="45" spans="3:14" ht="20.25" customHeight="1">
      <c r="C45" s="92"/>
      <c r="D45" s="92"/>
      <c r="E45" s="92"/>
      <c r="F45" s="86"/>
      <c r="G45" s="26"/>
      <c r="H45" s="99" t="s">
        <v>87</v>
      </c>
      <c r="I45" s="26"/>
      <c r="J45" s="134"/>
      <c r="K45" s="116"/>
      <c r="L45" s="99" t="s">
        <v>87</v>
      </c>
      <c r="M45" s="26"/>
      <c r="N45" s="134"/>
    </row>
    <row r="46" spans="3:14" ht="20.25" customHeight="1">
      <c r="C46" s="92"/>
      <c r="D46" s="92"/>
      <c r="E46" s="92"/>
      <c r="F46" s="87" t="s">
        <v>2</v>
      </c>
      <c r="G46" s="26"/>
      <c r="H46" s="24" t="s">
        <v>88</v>
      </c>
      <c r="I46" s="26"/>
      <c r="J46" s="128" t="s">
        <v>89</v>
      </c>
      <c r="K46" s="116"/>
      <c r="L46" s="24" t="s">
        <v>88</v>
      </c>
      <c r="M46" s="26"/>
      <c r="N46" s="128" t="s">
        <v>89</v>
      </c>
    </row>
    <row r="47" spans="1:14" ht="20.25" customHeight="1">
      <c r="A47" s="92" t="s">
        <v>15</v>
      </c>
      <c r="D47" s="92"/>
      <c r="F47" s="127"/>
      <c r="G47" s="41"/>
      <c r="H47" s="41"/>
      <c r="I47" s="41"/>
      <c r="J47" s="41"/>
      <c r="N47" s="26"/>
    </row>
    <row r="48" spans="1:14" ht="20.25" customHeight="1">
      <c r="A48" s="115" t="s">
        <v>147</v>
      </c>
      <c r="D48" s="92"/>
      <c r="F48" s="127">
        <v>16</v>
      </c>
      <c r="G48" s="41"/>
      <c r="H48" s="117">
        <v>94031</v>
      </c>
      <c r="I48" s="41"/>
      <c r="J48" s="117">
        <v>208463</v>
      </c>
      <c r="L48" s="114">
        <v>84031</v>
      </c>
      <c r="N48" s="114">
        <v>128463</v>
      </c>
    </row>
    <row r="49" spans="1:14" ht="20.25" customHeight="1">
      <c r="A49" s="25" t="s">
        <v>84</v>
      </c>
      <c r="B49" s="25"/>
      <c r="E49" s="28"/>
      <c r="F49" s="127" t="s">
        <v>149</v>
      </c>
      <c r="G49" s="26"/>
      <c r="H49" s="31">
        <v>77739</v>
      </c>
      <c r="J49" s="31">
        <v>83952</v>
      </c>
      <c r="K49" s="31"/>
      <c r="L49" s="29">
        <v>59867</v>
      </c>
      <c r="M49" s="31"/>
      <c r="N49" s="29">
        <v>64633</v>
      </c>
    </row>
    <row r="50" spans="1:14" ht="20.25" customHeight="1">
      <c r="A50" s="25" t="s">
        <v>138</v>
      </c>
      <c r="B50" s="25"/>
      <c r="E50" s="28"/>
      <c r="F50" s="127">
        <v>13</v>
      </c>
      <c r="G50" s="26"/>
      <c r="H50" s="31">
        <v>21984</v>
      </c>
      <c r="J50" s="111" t="s">
        <v>41</v>
      </c>
      <c r="K50" s="31"/>
      <c r="L50" s="29">
        <v>21984</v>
      </c>
      <c r="M50" s="31"/>
      <c r="N50" s="33" t="s">
        <v>41</v>
      </c>
    </row>
    <row r="51" spans="1:14" ht="20.25" customHeight="1">
      <c r="A51" s="25" t="s">
        <v>127</v>
      </c>
      <c r="B51" s="25"/>
      <c r="E51" s="28"/>
      <c r="F51" s="127">
        <v>18</v>
      </c>
      <c r="G51" s="26"/>
      <c r="H51" s="31">
        <v>12336</v>
      </c>
      <c r="J51" s="31">
        <v>5519</v>
      </c>
      <c r="K51" s="31"/>
      <c r="L51" s="29">
        <v>12336</v>
      </c>
      <c r="M51" s="31"/>
      <c r="N51" s="29">
        <v>5519</v>
      </c>
    </row>
    <row r="52" spans="1:14" ht="20.25" customHeight="1">
      <c r="A52" s="115" t="s">
        <v>105</v>
      </c>
      <c r="E52" s="167"/>
      <c r="F52" s="127">
        <v>19</v>
      </c>
      <c r="H52" s="29">
        <v>327</v>
      </c>
      <c r="I52" s="29"/>
      <c r="J52" s="29">
        <v>113</v>
      </c>
      <c r="K52" s="31"/>
      <c r="L52" s="29">
        <v>327</v>
      </c>
      <c r="M52" s="31"/>
      <c r="N52" s="29">
        <v>113</v>
      </c>
    </row>
    <row r="53" spans="1:14" ht="20.25" customHeight="1">
      <c r="A53" s="92" t="s">
        <v>16</v>
      </c>
      <c r="D53" s="28"/>
      <c r="E53" s="92"/>
      <c r="F53" s="127"/>
      <c r="G53" s="26"/>
      <c r="H53" s="36">
        <f>SUM(H48:H52)</f>
        <v>206417</v>
      </c>
      <c r="J53" s="36">
        <f>SUM(J48:J52)</f>
        <v>298047</v>
      </c>
      <c r="K53" s="31"/>
      <c r="L53" s="36">
        <f>SUM(L48:L52)</f>
        <v>178545</v>
      </c>
      <c r="M53" s="31"/>
      <c r="N53" s="36">
        <f>SUM(N48:N52)</f>
        <v>198728</v>
      </c>
    </row>
    <row r="54" spans="3:14" ht="7.5" customHeight="1">
      <c r="C54" s="92"/>
      <c r="D54" s="92"/>
      <c r="E54" s="92"/>
      <c r="F54" s="151"/>
      <c r="G54" s="41"/>
      <c r="H54" s="31"/>
      <c r="I54" s="41"/>
      <c r="J54" s="31"/>
      <c r="K54" s="31"/>
      <c r="L54" s="31"/>
      <c r="M54" s="31"/>
      <c r="N54" s="31"/>
    </row>
    <row r="55" spans="1:14" ht="20.25" customHeight="1">
      <c r="A55" s="92" t="s">
        <v>17</v>
      </c>
      <c r="D55" s="92"/>
      <c r="E55" s="92"/>
      <c r="F55" s="127"/>
      <c r="G55" s="26"/>
      <c r="H55" s="26"/>
      <c r="J55" s="26"/>
      <c r="K55" s="31"/>
      <c r="L55" s="31"/>
      <c r="M55" s="31"/>
      <c r="N55" s="31"/>
    </row>
    <row r="56" spans="1:14" ht="20.25" customHeight="1">
      <c r="A56" s="115" t="s">
        <v>128</v>
      </c>
      <c r="D56" s="92"/>
      <c r="E56" s="92"/>
      <c r="F56" s="127">
        <v>18</v>
      </c>
      <c r="G56" s="26"/>
      <c r="H56" s="31">
        <v>80654</v>
      </c>
      <c r="J56" s="31">
        <v>61481</v>
      </c>
      <c r="K56" s="31"/>
      <c r="L56" s="31">
        <v>80654</v>
      </c>
      <c r="M56" s="31"/>
      <c r="N56" s="31">
        <v>61481</v>
      </c>
    </row>
    <row r="57" spans="1:14" ht="20.25" customHeight="1">
      <c r="A57" s="115" t="s">
        <v>121</v>
      </c>
      <c r="D57" s="92"/>
      <c r="E57" s="92"/>
      <c r="F57" s="127">
        <v>19</v>
      </c>
      <c r="G57" s="26"/>
      <c r="H57" s="31">
        <v>686</v>
      </c>
      <c r="J57" s="31">
        <v>118</v>
      </c>
      <c r="K57" s="31"/>
      <c r="L57" s="31">
        <v>686</v>
      </c>
      <c r="M57" s="31"/>
      <c r="N57" s="31">
        <v>118</v>
      </c>
    </row>
    <row r="58" spans="1:14" ht="20.25" customHeight="1">
      <c r="A58" s="25" t="s">
        <v>65</v>
      </c>
      <c r="F58" s="127">
        <v>20</v>
      </c>
      <c r="G58" s="26"/>
      <c r="H58" s="31">
        <v>3140</v>
      </c>
      <c r="J58" s="31">
        <v>2960</v>
      </c>
      <c r="K58" s="31"/>
      <c r="L58" s="33">
        <v>3051</v>
      </c>
      <c r="M58" s="31"/>
      <c r="N58" s="168">
        <v>2877</v>
      </c>
    </row>
    <row r="59" spans="1:14" ht="20.25" customHeight="1">
      <c r="A59" s="25" t="s">
        <v>46</v>
      </c>
      <c r="B59" s="25"/>
      <c r="C59" s="28"/>
      <c r="F59" s="86"/>
      <c r="G59" s="26"/>
      <c r="H59" s="31">
        <v>34000</v>
      </c>
      <c r="J59" s="31">
        <v>34000</v>
      </c>
      <c r="K59" s="31"/>
      <c r="L59" s="31">
        <v>34000</v>
      </c>
      <c r="M59" s="31"/>
      <c r="N59" s="31">
        <v>34000</v>
      </c>
    </row>
    <row r="60" spans="1:14" ht="20.25" customHeight="1">
      <c r="A60" s="92" t="s">
        <v>18</v>
      </c>
      <c r="D60" s="28"/>
      <c r="E60" s="92"/>
      <c r="F60" s="86"/>
      <c r="G60" s="26"/>
      <c r="H60" s="80">
        <f>SUM(H56:H59)</f>
        <v>118480</v>
      </c>
      <c r="J60" s="80">
        <f>SUM(J56:J59)</f>
        <v>98559</v>
      </c>
      <c r="K60" s="31"/>
      <c r="L60" s="80">
        <f>SUM(L56:L59)</f>
        <v>118391</v>
      </c>
      <c r="M60" s="31"/>
      <c r="N60" s="80">
        <f>SUM(N56:N59)</f>
        <v>98476</v>
      </c>
    </row>
    <row r="61" spans="3:14" ht="7.5" customHeight="1">
      <c r="C61" s="92"/>
      <c r="D61" s="92"/>
      <c r="E61" s="92"/>
      <c r="F61" s="147"/>
      <c r="G61" s="41"/>
      <c r="H61" s="30"/>
      <c r="I61" s="41"/>
      <c r="J61" s="30"/>
      <c r="K61" s="31"/>
      <c r="L61" s="31"/>
      <c r="M61" s="31"/>
      <c r="N61" s="31"/>
    </row>
    <row r="62" spans="1:14" ht="20.25" customHeight="1">
      <c r="A62" s="92" t="s">
        <v>19</v>
      </c>
      <c r="D62" s="28"/>
      <c r="E62" s="92"/>
      <c r="F62" s="86"/>
      <c r="G62" s="26"/>
      <c r="H62" s="40">
        <f>+H60+H53</f>
        <v>324897</v>
      </c>
      <c r="I62" s="31"/>
      <c r="J62" s="100">
        <f>+J60+J53</f>
        <v>396606</v>
      </c>
      <c r="K62" s="31"/>
      <c r="L62" s="100">
        <f>SUM(L53+L60)</f>
        <v>296936</v>
      </c>
      <c r="M62" s="31"/>
      <c r="N62" s="40">
        <f>+N60+N53</f>
        <v>297204</v>
      </c>
    </row>
    <row r="63" spans="1:14" ht="20.25" customHeight="1">
      <c r="A63" s="92"/>
      <c r="D63" s="28"/>
      <c r="E63" s="92"/>
      <c r="F63" s="86"/>
      <c r="G63" s="26"/>
      <c r="H63" s="32"/>
      <c r="I63" s="31"/>
      <c r="J63" s="32"/>
      <c r="K63" s="31"/>
      <c r="L63" s="32"/>
      <c r="M63" s="31"/>
      <c r="N63" s="32"/>
    </row>
    <row r="64" spans="1:14" ht="20.25" customHeight="1">
      <c r="A64" s="92" t="s">
        <v>20</v>
      </c>
      <c r="D64" s="92"/>
      <c r="E64" s="92"/>
      <c r="F64" s="127"/>
      <c r="G64" s="26"/>
      <c r="H64" s="26"/>
      <c r="J64" s="26"/>
      <c r="K64" s="31"/>
      <c r="L64" s="31"/>
      <c r="M64" s="31"/>
      <c r="N64" s="31"/>
    </row>
    <row r="65" spans="1:14" ht="20.25" customHeight="1">
      <c r="A65" s="25" t="s">
        <v>53</v>
      </c>
      <c r="F65" s="127"/>
      <c r="G65" s="26"/>
      <c r="H65" s="26"/>
      <c r="J65" s="26"/>
      <c r="K65" s="31"/>
      <c r="L65" s="31"/>
      <c r="M65" s="31"/>
      <c r="N65" s="31"/>
    </row>
    <row r="66" spans="1:14" ht="20.25" customHeight="1">
      <c r="A66" s="25" t="s">
        <v>170</v>
      </c>
      <c r="F66" s="127"/>
      <c r="G66" s="26"/>
      <c r="H66" s="26"/>
      <c r="J66" s="26"/>
      <c r="K66" s="31"/>
      <c r="L66" s="31"/>
      <c r="M66" s="31"/>
      <c r="N66" s="31"/>
    </row>
    <row r="67" spans="1:14" ht="20.25" customHeight="1" thickBot="1">
      <c r="A67" s="28" t="s">
        <v>169</v>
      </c>
      <c r="C67" s="28"/>
      <c r="F67" s="127">
        <v>21</v>
      </c>
      <c r="G67" s="26"/>
      <c r="H67" s="155">
        <v>1428000</v>
      </c>
      <c r="J67" s="155">
        <v>1190000</v>
      </c>
      <c r="K67" s="31"/>
      <c r="L67" s="155">
        <v>1428000</v>
      </c>
      <c r="M67" s="31"/>
      <c r="N67" s="155">
        <v>1190000</v>
      </c>
    </row>
    <row r="68" spans="3:14" ht="8.25" customHeight="1" thickTop="1">
      <c r="C68" s="28"/>
      <c r="F68" s="127"/>
      <c r="G68" s="26"/>
      <c r="H68" s="31"/>
      <c r="J68" s="31"/>
      <c r="K68" s="31"/>
      <c r="L68" s="31"/>
      <c r="M68" s="31"/>
      <c r="N68" s="31"/>
    </row>
    <row r="69" spans="1:14" ht="20.25" customHeight="1">
      <c r="A69" s="25" t="s">
        <v>171</v>
      </c>
      <c r="C69" s="28"/>
      <c r="F69" s="127"/>
      <c r="G69" s="26"/>
      <c r="H69" s="31"/>
      <c r="J69" s="31"/>
      <c r="K69" s="31"/>
      <c r="L69" s="31"/>
      <c r="M69" s="31"/>
      <c r="N69" s="31"/>
    </row>
    <row r="70" spans="1:14" ht="20.25" customHeight="1">
      <c r="A70" s="25" t="s">
        <v>172</v>
      </c>
      <c r="C70" s="28"/>
      <c r="F70" s="127">
        <v>21</v>
      </c>
      <c r="G70" s="26"/>
      <c r="H70" s="31">
        <f>+ส่วนของผู้ถือหุ้นงบรวม!D22</f>
        <v>1122298</v>
      </c>
      <c r="J70" s="118">
        <v>1041096</v>
      </c>
      <c r="K70" s="31"/>
      <c r="L70" s="31">
        <f>+ส่วนของผู้ถือหุ้นงบเฉพาะ!E22</f>
        <v>1122298</v>
      </c>
      <c r="M70" s="31"/>
      <c r="N70" s="118">
        <v>1041096</v>
      </c>
    </row>
    <row r="71" spans="1:14" ht="20.25" customHeight="1">
      <c r="A71" s="25" t="s">
        <v>47</v>
      </c>
      <c r="F71" s="127"/>
      <c r="G71" s="26"/>
      <c r="H71" s="31">
        <f>+ส่วนของผู้ถือหุ้นงบรวม!F22</f>
        <v>208730</v>
      </c>
      <c r="J71" s="118">
        <v>208730</v>
      </c>
      <c r="K71" s="31"/>
      <c r="L71" s="31">
        <f>+ส่วนของผู้ถือหุ้นงบเฉพาะ!G22</f>
        <v>208730</v>
      </c>
      <c r="M71" s="31"/>
      <c r="N71" s="118">
        <v>208730</v>
      </c>
    </row>
    <row r="72" spans="1:14" ht="20.25" customHeight="1">
      <c r="A72" s="25" t="s">
        <v>66</v>
      </c>
      <c r="F72" s="127"/>
      <c r="G72" s="26"/>
      <c r="H72" s="33"/>
      <c r="J72" s="33"/>
      <c r="K72" s="33"/>
      <c r="L72" s="33"/>
      <c r="M72" s="33"/>
      <c r="N72" s="33"/>
    </row>
    <row r="73" spans="1:14" ht="20.25" customHeight="1">
      <c r="A73" s="104" t="s">
        <v>76</v>
      </c>
      <c r="C73" s="28"/>
      <c r="D73" s="104"/>
      <c r="F73" s="127"/>
      <c r="G73" s="26"/>
      <c r="H73" s="33">
        <f>+ส่วนของผู้ถือหุ้นงบรวม!H22</f>
        <v>7911</v>
      </c>
      <c r="J73" s="117">
        <v>7911</v>
      </c>
      <c r="K73" s="33"/>
      <c r="L73" s="33">
        <f>+ส่วนของผู้ถือหุ้นงบเฉพาะ!I22</f>
        <v>7911</v>
      </c>
      <c r="M73" s="33"/>
      <c r="N73" s="117">
        <v>7911</v>
      </c>
    </row>
    <row r="74" spans="1:14" ht="20.25" customHeight="1">
      <c r="A74" s="104" t="s">
        <v>70</v>
      </c>
      <c r="C74" s="28"/>
      <c r="D74" s="104"/>
      <c r="G74" s="26"/>
      <c r="H74" s="33">
        <f>+ส่วนของผู้ถือหุ้นงบรวม!J22</f>
        <v>605</v>
      </c>
      <c r="J74" s="119">
        <v>-2413</v>
      </c>
      <c r="K74" s="33"/>
      <c r="L74" s="33">
        <f>+ส่วนของผู้ถือหุ้นงบเฉพาะ!K22</f>
        <v>42141</v>
      </c>
      <c r="M74" s="33"/>
      <c r="N74" s="75">
        <v>34549</v>
      </c>
    </row>
    <row r="75" spans="1:14" ht="20.25" customHeight="1">
      <c r="A75" s="25" t="s">
        <v>61</v>
      </c>
      <c r="F75" s="86"/>
      <c r="G75" s="26"/>
      <c r="H75" s="33">
        <f>+ส่วนของผู้ถือหุ้นงบรวม!L22</f>
        <v>172</v>
      </c>
      <c r="J75" s="120">
        <v>-538</v>
      </c>
      <c r="K75" s="33"/>
      <c r="L75" s="33">
        <f>+ส่วนของผู้ถือหุ้นงบเฉพาะ!M22</f>
        <v>172</v>
      </c>
      <c r="M75" s="33"/>
      <c r="N75" s="121">
        <v>-538</v>
      </c>
    </row>
    <row r="76" spans="1:14" ht="20.25" customHeight="1">
      <c r="A76" s="92" t="s">
        <v>120</v>
      </c>
      <c r="D76" s="28"/>
      <c r="E76" s="92"/>
      <c r="F76" s="86"/>
      <c r="G76" s="26"/>
      <c r="H76" s="105">
        <f>SUM(H70:H75)</f>
        <v>1339716</v>
      </c>
      <c r="J76" s="117">
        <f>SUM(J70:J75)</f>
        <v>1254786</v>
      </c>
      <c r="K76" s="31"/>
      <c r="L76" s="105">
        <f>SUM(L70:L75)</f>
        <v>1381252</v>
      </c>
      <c r="M76" s="31"/>
      <c r="N76" s="105">
        <f>SUM(N70:N75)</f>
        <v>1291748</v>
      </c>
    </row>
    <row r="77" spans="6:14" ht="7.5" customHeight="1">
      <c r="F77" s="86"/>
      <c r="G77" s="26"/>
      <c r="H77" s="26"/>
      <c r="J77" s="32"/>
      <c r="K77" s="31"/>
      <c r="L77" s="31"/>
      <c r="M77" s="31"/>
      <c r="N77" s="31"/>
    </row>
    <row r="78" spans="1:14" ht="21" customHeight="1">
      <c r="A78" s="25" t="s">
        <v>73</v>
      </c>
      <c r="D78" s="92"/>
      <c r="E78" s="92"/>
      <c r="F78" s="86"/>
      <c r="G78" s="26"/>
      <c r="H78" s="81" t="str">
        <f>+ส่วนของผู้ถือหุ้นงบรวม!P22</f>
        <v>-</v>
      </c>
      <c r="I78" s="31"/>
      <c r="J78" s="169" t="s">
        <v>41</v>
      </c>
      <c r="K78" s="31"/>
      <c r="L78" s="81" t="s">
        <v>41</v>
      </c>
      <c r="M78" s="31"/>
      <c r="N78" s="81" t="s">
        <v>41</v>
      </c>
    </row>
    <row r="79" spans="6:14" ht="7.5" customHeight="1">
      <c r="F79" s="86"/>
      <c r="G79" s="26"/>
      <c r="H79" s="26"/>
      <c r="J79" s="26"/>
      <c r="K79" s="31"/>
      <c r="L79" s="26"/>
      <c r="M79" s="31"/>
      <c r="N79" s="26"/>
    </row>
    <row r="80" spans="1:14" ht="21" customHeight="1">
      <c r="A80" s="92" t="s">
        <v>39</v>
      </c>
      <c r="D80" s="28"/>
      <c r="E80" s="92"/>
      <c r="F80" s="86"/>
      <c r="G80" s="26"/>
      <c r="H80" s="40">
        <f>SUM(H76:H78)</f>
        <v>1339716</v>
      </c>
      <c r="J80" s="40">
        <f>SUM(J76:J78)</f>
        <v>1254786</v>
      </c>
      <c r="K80" s="31"/>
      <c r="L80" s="40">
        <f>SUM(L76:L78)</f>
        <v>1381252</v>
      </c>
      <c r="M80" s="31"/>
      <c r="N80" s="40">
        <f>SUM(N76:N78)</f>
        <v>1291748</v>
      </c>
    </row>
    <row r="81" spans="6:14" ht="21" customHeight="1">
      <c r="F81" s="86"/>
      <c r="G81" s="26"/>
      <c r="H81" s="39"/>
      <c r="J81" s="39"/>
      <c r="K81" s="31"/>
      <c r="L81" s="39"/>
      <c r="M81" s="31"/>
      <c r="N81" s="39"/>
    </row>
    <row r="82" spans="1:14" ht="21" customHeight="1" thickBot="1">
      <c r="A82" s="92" t="s">
        <v>21</v>
      </c>
      <c r="D82" s="92"/>
      <c r="E82" s="28"/>
      <c r="F82" s="86"/>
      <c r="G82" s="26"/>
      <c r="H82" s="34">
        <f>+H80+H62</f>
        <v>1664613</v>
      </c>
      <c r="J82" s="34">
        <f>+J80+J62</f>
        <v>1651392</v>
      </c>
      <c r="K82" s="31"/>
      <c r="L82" s="34">
        <f>+L80+L62</f>
        <v>1678188</v>
      </c>
      <c r="M82" s="31"/>
      <c r="N82" s="34">
        <f>+N80+N62</f>
        <v>1588952</v>
      </c>
    </row>
    <row r="83" spans="1:14" ht="21" customHeight="1" thickTop="1">
      <c r="A83" s="92"/>
      <c r="D83" s="92"/>
      <c r="E83" s="28"/>
      <c r="F83" s="86"/>
      <c r="G83" s="26"/>
      <c r="H83" s="31"/>
      <c r="J83" s="31"/>
      <c r="K83" s="31"/>
      <c r="L83" s="31"/>
      <c r="M83" s="31"/>
      <c r="N83" s="31"/>
    </row>
    <row r="84" spans="1:14" ht="21" customHeight="1">
      <c r="A84" s="92"/>
      <c r="D84" s="92"/>
      <c r="E84" s="28"/>
      <c r="F84" s="86"/>
      <c r="G84" s="26"/>
      <c r="H84" s="32">
        <f>H35-H82</f>
        <v>0</v>
      </c>
      <c r="J84" s="32">
        <f>J35-J82</f>
        <v>0</v>
      </c>
      <c r="K84" s="32"/>
      <c r="L84" s="32">
        <f>L35-L82</f>
        <v>0</v>
      </c>
      <c r="M84" s="32"/>
      <c r="N84" s="32">
        <f>N35-N82</f>
        <v>0</v>
      </c>
    </row>
    <row r="85" spans="1:14" ht="21" customHeight="1">
      <c r="A85" s="92"/>
      <c r="D85" s="92"/>
      <c r="E85" s="28"/>
      <c r="F85" s="86"/>
      <c r="G85" s="26"/>
      <c r="H85" s="33"/>
      <c r="J85" s="33"/>
      <c r="K85" s="31"/>
      <c r="L85" s="31"/>
      <c r="M85" s="31"/>
      <c r="N85" s="33"/>
    </row>
    <row r="86" spans="1:14" ht="21" customHeight="1">
      <c r="A86" s="92"/>
      <c r="D86" s="92"/>
      <c r="E86" s="28"/>
      <c r="F86" s="86"/>
      <c r="G86" s="26"/>
      <c r="H86" s="31"/>
      <c r="J86" s="31"/>
      <c r="K86" s="31"/>
      <c r="L86" s="31"/>
      <c r="M86" s="31"/>
      <c r="N86" s="31"/>
    </row>
    <row r="87" spans="1:14" ht="21" customHeight="1">
      <c r="A87" s="92"/>
      <c r="D87" s="92"/>
      <c r="E87" s="28"/>
      <c r="F87" s="86"/>
      <c r="G87" s="26"/>
      <c r="H87" s="31"/>
      <c r="J87" s="31"/>
      <c r="K87" s="31"/>
      <c r="L87" s="31"/>
      <c r="M87" s="31"/>
      <c r="N87" s="31"/>
    </row>
    <row r="88" spans="1:14" ht="21" customHeight="1">
      <c r="A88" s="92"/>
      <c r="D88" s="92"/>
      <c r="E88" s="28"/>
      <c r="F88" s="86"/>
      <c r="G88" s="26"/>
      <c r="H88" s="31"/>
      <c r="J88" s="31"/>
      <c r="K88" s="31"/>
      <c r="L88" s="31"/>
      <c r="M88" s="31"/>
      <c r="N88" s="31"/>
    </row>
    <row r="89" spans="1:14" ht="21" customHeight="1">
      <c r="A89" s="92"/>
      <c r="D89" s="92"/>
      <c r="E89" s="28"/>
      <c r="F89" s="86"/>
      <c r="G89" s="26"/>
      <c r="H89" s="31"/>
      <c r="J89" s="31"/>
      <c r="K89" s="31"/>
      <c r="L89" s="31"/>
      <c r="M89" s="31"/>
      <c r="N89" s="31"/>
    </row>
    <row r="90" spans="1:14" ht="21" customHeight="1">
      <c r="A90" s="92"/>
      <c r="D90" s="92"/>
      <c r="E90" s="28"/>
      <c r="F90" s="86"/>
      <c r="G90" s="26"/>
      <c r="H90" s="31"/>
      <c r="J90" s="31"/>
      <c r="K90" s="31"/>
      <c r="L90" s="31"/>
      <c r="M90" s="31"/>
      <c r="N90" s="31"/>
    </row>
    <row r="91" spans="1:14" ht="21" customHeight="1">
      <c r="A91" s="92"/>
      <c r="D91" s="92"/>
      <c r="E91" s="28"/>
      <c r="F91" s="86"/>
      <c r="G91" s="26"/>
      <c r="H91" s="31"/>
      <c r="J91" s="31"/>
      <c r="K91" s="31"/>
      <c r="L91" s="31"/>
      <c r="M91" s="31"/>
      <c r="N91" s="31"/>
    </row>
    <row r="92" spans="4:14" ht="22.5" customHeight="1">
      <c r="D92" s="92"/>
      <c r="E92" s="28"/>
      <c r="F92" s="86"/>
      <c r="G92" s="26"/>
      <c r="H92" s="31"/>
      <c r="J92" s="31"/>
      <c r="K92" s="31"/>
      <c r="L92" s="31"/>
      <c r="M92" s="31"/>
      <c r="N92" s="31"/>
    </row>
    <row r="93" spans="4:14" ht="22.5" customHeight="1">
      <c r="D93" s="92"/>
      <c r="E93" s="28"/>
      <c r="F93" s="86"/>
      <c r="G93" s="26"/>
      <c r="H93" s="31"/>
      <c r="J93" s="31"/>
      <c r="K93" s="31"/>
      <c r="L93" s="31"/>
      <c r="M93" s="31"/>
      <c r="N93" s="31"/>
    </row>
    <row r="94" spans="10:14" ht="21.75" customHeight="1">
      <c r="J94" s="31"/>
      <c r="K94" s="31"/>
      <c r="L94" s="31"/>
      <c r="M94" s="31"/>
      <c r="N94" s="31"/>
    </row>
    <row r="95" spans="1:14" ht="21.75" customHeight="1">
      <c r="A95" s="25"/>
      <c r="J95" s="31"/>
      <c r="K95" s="31"/>
      <c r="L95" s="31"/>
      <c r="M95" s="31"/>
      <c r="N95" s="31"/>
    </row>
    <row r="97" spans="1:14" ht="3" customHeight="1">
      <c r="A97" s="25"/>
      <c r="J97" s="31"/>
      <c r="K97" s="31"/>
      <c r="L97" s="31"/>
      <c r="M97" s="31"/>
      <c r="N97" s="31"/>
    </row>
  </sheetData>
  <sheetProtection/>
  <mergeCells count="7">
    <mergeCell ref="A3:M3"/>
    <mergeCell ref="H7:J7"/>
    <mergeCell ref="H43:J43"/>
    <mergeCell ref="H6:N6"/>
    <mergeCell ref="L7:N7"/>
    <mergeCell ref="H42:N42"/>
    <mergeCell ref="L43:N43"/>
  </mergeCells>
  <printOptions/>
  <pageMargins left="0.7086614173228347" right="0.11811023622047245" top="0.7874015748031497" bottom="0.5905511811023623" header="0.3937007874015748" footer="0.3937007874015748"/>
  <pageSetup firstPageNumber="2" useFirstPageNumber="1" fitToHeight="3" horizontalDpi="1200" verticalDpi="12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Normal="110" zoomScaleSheetLayoutView="100" workbookViewId="0" topLeftCell="A24">
      <selection activeCell="K44" sqref="K44"/>
    </sheetView>
  </sheetViews>
  <sheetFormatPr defaultColWidth="9.140625" defaultRowHeight="24.75" customHeight="1"/>
  <cols>
    <col min="1" max="1" width="3.57421875" style="2" customWidth="1"/>
    <col min="2" max="2" width="4.00390625" style="2" customWidth="1"/>
    <col min="3" max="3" width="3.421875" style="2" customWidth="1"/>
    <col min="4" max="4" width="51.28125" style="2" customWidth="1"/>
    <col min="5" max="5" width="10.7109375" style="3" customWidth="1"/>
    <col min="6" max="6" width="1.7109375" style="3" customWidth="1"/>
    <col min="7" max="7" width="14.7109375" style="2" customWidth="1"/>
    <col min="8" max="8" width="1.7109375" style="2" customWidth="1"/>
    <col min="9" max="9" width="14.7109375" style="3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9"/>
      <c r="F1" s="69"/>
      <c r="G1" s="23"/>
      <c r="H1" s="23"/>
      <c r="I1" s="43"/>
      <c r="K1" s="203" t="s">
        <v>87</v>
      </c>
      <c r="L1" s="203"/>
      <c r="M1" s="203"/>
    </row>
    <row r="2" spans="1:13" s="20" customFormat="1" ht="21" customHeight="1">
      <c r="A2" s="23" t="s">
        <v>56</v>
      </c>
      <c r="B2" s="23"/>
      <c r="C2" s="23"/>
      <c r="D2" s="23"/>
      <c r="E2" s="69"/>
      <c r="F2" s="69"/>
      <c r="G2" s="23"/>
      <c r="H2" s="23"/>
      <c r="I2" s="43"/>
      <c r="K2" s="43"/>
      <c r="L2" s="43"/>
      <c r="M2" s="55" t="s">
        <v>88</v>
      </c>
    </row>
    <row r="3" spans="1:13" s="20" customFormat="1" ht="21" customHeight="1">
      <c r="A3" s="23" t="s">
        <v>154</v>
      </c>
      <c r="B3" s="23"/>
      <c r="C3" s="23"/>
      <c r="D3" s="23"/>
      <c r="E3" s="23"/>
      <c r="F3" s="69"/>
      <c r="G3" s="23"/>
      <c r="H3" s="23"/>
      <c r="I3" s="69"/>
      <c r="J3" s="23"/>
      <c r="K3" s="23"/>
      <c r="L3" s="23"/>
      <c r="M3" s="43"/>
    </row>
    <row r="4" spans="1:13" s="20" customFormat="1" ht="7.5" customHeight="1">
      <c r="A4" s="44"/>
      <c r="B4" s="23"/>
      <c r="C4" s="23"/>
      <c r="D4" s="23"/>
      <c r="E4" s="69"/>
      <c r="F4" s="69"/>
      <c r="G4" s="23"/>
      <c r="H4" s="23"/>
      <c r="I4" s="43"/>
      <c r="K4" s="43"/>
      <c r="L4" s="43"/>
      <c r="M4" s="43"/>
    </row>
    <row r="5" spans="5:13" ht="21" customHeight="1">
      <c r="E5" s="1"/>
      <c r="G5" s="205" t="s">
        <v>96</v>
      </c>
      <c r="H5" s="205"/>
      <c r="I5" s="205"/>
      <c r="J5" s="205"/>
      <c r="K5" s="205"/>
      <c r="L5" s="205"/>
      <c r="M5" s="205"/>
    </row>
    <row r="6" spans="5:13" ht="21" customHeight="1">
      <c r="E6" s="1"/>
      <c r="G6" s="204" t="s">
        <v>1</v>
      </c>
      <c r="H6" s="204"/>
      <c r="I6" s="204"/>
      <c r="J6" s="5"/>
      <c r="K6" s="202" t="s">
        <v>71</v>
      </c>
      <c r="L6" s="202"/>
      <c r="M6" s="202"/>
    </row>
    <row r="7" spans="5:13" ht="21" customHeight="1">
      <c r="E7" s="68" t="s">
        <v>2</v>
      </c>
      <c r="G7" s="110">
        <v>2560</v>
      </c>
      <c r="H7" s="4"/>
      <c r="I7" s="103">
        <v>2559</v>
      </c>
      <c r="J7" s="5"/>
      <c r="K7" s="103">
        <v>2560</v>
      </c>
      <c r="L7" s="1"/>
      <c r="M7" s="103">
        <v>2559</v>
      </c>
    </row>
    <row r="8" spans="1:13" ht="21" customHeight="1">
      <c r="A8" s="6" t="s">
        <v>3</v>
      </c>
      <c r="E8" s="45"/>
      <c r="G8" s="8"/>
      <c r="H8" s="8"/>
      <c r="I8" s="9"/>
      <c r="J8" s="8"/>
      <c r="K8" s="9"/>
      <c r="L8" s="9"/>
      <c r="M8" s="9"/>
    </row>
    <row r="9" spans="1:13" s="164" customFormat="1" ht="21" customHeight="1">
      <c r="A9" s="3" t="s">
        <v>49</v>
      </c>
      <c r="B9" s="3"/>
      <c r="C9" s="3"/>
      <c r="D9" s="3"/>
      <c r="F9" s="3"/>
      <c r="G9" s="9">
        <v>75219</v>
      </c>
      <c r="H9" s="9"/>
      <c r="I9" s="9">
        <v>72130</v>
      </c>
      <c r="J9" s="9"/>
      <c r="K9" s="9">
        <v>75219</v>
      </c>
      <c r="L9" s="165"/>
      <c r="M9" s="9">
        <v>72130</v>
      </c>
    </row>
    <row r="10" spans="1:13" s="164" customFormat="1" ht="21" customHeight="1">
      <c r="A10" s="3" t="s">
        <v>27</v>
      </c>
      <c r="B10" s="3"/>
      <c r="C10" s="3"/>
      <c r="D10" s="3"/>
      <c r="E10" s="166"/>
      <c r="F10" s="3"/>
      <c r="G10" s="9">
        <v>18107</v>
      </c>
      <c r="H10" s="9"/>
      <c r="I10" s="9">
        <v>31466</v>
      </c>
      <c r="J10" s="9"/>
      <c r="K10" s="9">
        <v>8301</v>
      </c>
      <c r="L10" s="165"/>
      <c r="M10" s="173">
        <v>25290</v>
      </c>
    </row>
    <row r="11" spans="1:13" ht="21" customHeight="1">
      <c r="A11" s="2" t="s">
        <v>4</v>
      </c>
      <c r="D11" s="3"/>
      <c r="E11" s="45"/>
      <c r="G11" s="9">
        <v>2717</v>
      </c>
      <c r="H11" s="9"/>
      <c r="I11" s="9">
        <v>3647</v>
      </c>
      <c r="J11" s="9"/>
      <c r="K11" s="9">
        <v>2775</v>
      </c>
      <c r="L11" s="9"/>
      <c r="M11" s="9">
        <v>3798</v>
      </c>
    </row>
    <row r="12" spans="1:13" ht="21" customHeight="1">
      <c r="A12" s="6" t="s">
        <v>5</v>
      </c>
      <c r="D12" s="3"/>
      <c r="E12" s="1"/>
      <c r="G12" s="14">
        <f>SUM(G9:G11)</f>
        <v>96043</v>
      </c>
      <c r="H12" s="9"/>
      <c r="I12" s="46">
        <f>SUM(I9:I11)</f>
        <v>107243</v>
      </c>
      <c r="J12" s="9"/>
      <c r="K12" s="14">
        <f>SUM(K9:K11)</f>
        <v>86295</v>
      </c>
      <c r="L12" s="9"/>
      <c r="M12" s="46">
        <f>SUM(M9:M11)</f>
        <v>101218</v>
      </c>
    </row>
    <row r="13" spans="4:13" ht="7.5" customHeight="1">
      <c r="D13" s="3"/>
      <c r="E13" s="1"/>
      <c r="G13" s="9"/>
      <c r="H13" s="9"/>
      <c r="I13" s="9"/>
      <c r="J13" s="9"/>
      <c r="K13" s="9"/>
      <c r="L13" s="9"/>
      <c r="M13" s="9"/>
    </row>
    <row r="14" spans="1:13" ht="21" customHeight="1">
      <c r="A14" s="6" t="s">
        <v>24</v>
      </c>
      <c r="D14" s="3"/>
      <c r="E14" s="45"/>
      <c r="G14" s="9"/>
      <c r="H14" s="9"/>
      <c r="I14" s="9"/>
      <c r="J14" s="9"/>
      <c r="K14" s="9"/>
      <c r="L14" s="9"/>
      <c r="M14" s="9"/>
    </row>
    <row r="15" spans="1:13" s="3" customFormat="1" ht="21" customHeight="1">
      <c r="A15" s="3" t="s">
        <v>50</v>
      </c>
      <c r="G15" s="9">
        <v>48315</v>
      </c>
      <c r="H15" s="9"/>
      <c r="I15" s="9">
        <v>50266</v>
      </c>
      <c r="J15" s="9"/>
      <c r="K15" s="9">
        <v>48510</v>
      </c>
      <c r="L15" s="9"/>
      <c r="M15" s="9">
        <v>50266</v>
      </c>
    </row>
    <row r="16" spans="1:13" s="3" customFormat="1" ht="21" customHeight="1">
      <c r="A16" s="3" t="s">
        <v>28</v>
      </c>
      <c r="E16" s="45"/>
      <c r="G16" s="9">
        <v>11655</v>
      </c>
      <c r="H16" s="9"/>
      <c r="I16" s="37">
        <v>20729</v>
      </c>
      <c r="J16" s="9"/>
      <c r="K16" s="9">
        <v>5390</v>
      </c>
      <c r="L16" s="9"/>
      <c r="M16" s="9">
        <v>16627</v>
      </c>
    </row>
    <row r="17" spans="1:13" ht="21" customHeight="1">
      <c r="A17" s="2" t="s">
        <v>54</v>
      </c>
      <c r="D17" s="3"/>
      <c r="E17" s="45"/>
      <c r="G17" s="9">
        <v>2019</v>
      </c>
      <c r="H17" s="9"/>
      <c r="I17" s="37">
        <v>3271</v>
      </c>
      <c r="J17" s="9"/>
      <c r="K17" s="9">
        <v>1355</v>
      </c>
      <c r="L17" s="9"/>
      <c r="M17" s="9">
        <v>2473</v>
      </c>
    </row>
    <row r="18" spans="1:13" ht="21" customHeight="1">
      <c r="A18" s="2" t="s">
        <v>51</v>
      </c>
      <c r="D18" s="3"/>
      <c r="E18" s="45"/>
      <c r="G18" s="9">
        <v>26016</v>
      </c>
      <c r="H18" s="9"/>
      <c r="I18" s="37">
        <v>33916</v>
      </c>
      <c r="J18" s="9"/>
      <c r="K18" s="9">
        <v>22447</v>
      </c>
      <c r="L18" s="9"/>
      <c r="M18" s="38">
        <v>29578</v>
      </c>
    </row>
    <row r="19" spans="1:13" s="3" customFormat="1" ht="21" customHeight="1">
      <c r="A19" s="3" t="s">
        <v>52</v>
      </c>
      <c r="E19" s="45"/>
      <c r="G19" s="9">
        <v>1961</v>
      </c>
      <c r="H19" s="9"/>
      <c r="I19" s="172">
        <v>3349</v>
      </c>
      <c r="J19" s="9"/>
      <c r="K19" s="9">
        <v>1500</v>
      </c>
      <c r="L19" s="9"/>
      <c r="M19" s="171">
        <v>1749</v>
      </c>
    </row>
    <row r="20" spans="1:13" ht="21" customHeight="1">
      <c r="A20" s="6" t="s">
        <v>25</v>
      </c>
      <c r="D20" s="3"/>
      <c r="E20" s="45"/>
      <c r="G20" s="14">
        <f>SUM(G15:G19)</f>
        <v>89966</v>
      </c>
      <c r="H20" s="9"/>
      <c r="I20" s="14">
        <f>SUM(I15:I19)</f>
        <v>111531</v>
      </c>
      <c r="J20" s="9"/>
      <c r="K20" s="14">
        <f>SUM(K15:K19)</f>
        <v>79202</v>
      </c>
      <c r="L20" s="9"/>
      <c r="M20" s="14">
        <f>SUM(M15:M19)</f>
        <v>100693</v>
      </c>
    </row>
    <row r="21" spans="4:13" ht="7.5" customHeight="1">
      <c r="D21" s="3"/>
      <c r="E21" s="45"/>
      <c r="G21" s="19"/>
      <c r="H21" s="9"/>
      <c r="I21" s="9"/>
      <c r="J21" s="9"/>
      <c r="K21" s="19"/>
      <c r="L21" s="9"/>
      <c r="M21" s="9"/>
    </row>
    <row r="22" spans="1:13" ht="21" customHeight="1">
      <c r="A22" s="6" t="s">
        <v>94</v>
      </c>
      <c r="D22" s="3"/>
      <c r="E22" s="45"/>
      <c r="G22" s="12">
        <f>+G12-G20</f>
        <v>6077</v>
      </c>
      <c r="H22" s="9"/>
      <c r="I22" s="9">
        <f>+I12-I20</f>
        <v>-4288</v>
      </c>
      <c r="J22" s="9"/>
      <c r="K22" s="12">
        <f>+K12-K20</f>
        <v>7093</v>
      </c>
      <c r="L22" s="9"/>
      <c r="M22" s="9">
        <f>+M12-M20</f>
        <v>525</v>
      </c>
    </row>
    <row r="23" spans="4:13" ht="7.5" customHeight="1">
      <c r="D23" s="3"/>
      <c r="E23" s="45"/>
      <c r="G23" s="9"/>
      <c r="H23" s="9"/>
      <c r="I23" s="9"/>
      <c r="J23" s="9"/>
      <c r="K23" s="9"/>
      <c r="L23" s="9"/>
      <c r="M23" s="9"/>
    </row>
    <row r="24" spans="1:13" ht="21" customHeight="1">
      <c r="A24" s="2" t="s">
        <v>145</v>
      </c>
      <c r="D24" s="3"/>
      <c r="E24" s="45">
        <v>23</v>
      </c>
      <c r="G24" s="61">
        <v>-1212</v>
      </c>
      <c r="H24" s="9"/>
      <c r="I24" s="57">
        <v>-1858</v>
      </c>
      <c r="J24" s="9"/>
      <c r="K24" s="61">
        <v>-1173</v>
      </c>
      <c r="L24" s="9"/>
      <c r="M24" s="57">
        <v>-1858</v>
      </c>
    </row>
    <row r="25" spans="4:13" ht="7.5" customHeight="1">
      <c r="D25" s="3"/>
      <c r="E25" s="45"/>
      <c r="G25" s="9"/>
      <c r="H25" s="9"/>
      <c r="I25" s="9"/>
      <c r="J25" s="9"/>
      <c r="K25" s="9"/>
      <c r="L25" s="9"/>
      <c r="M25" s="9"/>
    </row>
    <row r="26" spans="1:13" ht="21" customHeight="1">
      <c r="A26" s="7" t="s">
        <v>93</v>
      </c>
      <c r="D26" s="3"/>
      <c r="E26" s="1"/>
      <c r="G26" s="57">
        <f>SUM(G22:G24)</f>
        <v>4865</v>
      </c>
      <c r="H26" s="12"/>
      <c r="I26" s="57">
        <f>SUM(I22:I24)</f>
        <v>-6146</v>
      </c>
      <c r="J26" s="12"/>
      <c r="K26" s="57">
        <f>SUM(K22:K24)</f>
        <v>5920</v>
      </c>
      <c r="L26" s="12"/>
      <c r="M26" s="57">
        <f>SUM(M22:M24)</f>
        <v>-1333</v>
      </c>
    </row>
    <row r="27" spans="1:13" ht="7.5" customHeight="1">
      <c r="A27" s="6"/>
      <c r="D27" s="3"/>
      <c r="E27" s="1"/>
      <c r="G27" s="12"/>
      <c r="H27" s="12"/>
      <c r="I27" s="12"/>
      <c r="J27" s="12"/>
      <c r="K27" s="12"/>
      <c r="L27" s="12"/>
      <c r="M27" s="12"/>
    </row>
    <row r="28" spans="1:12" s="3" customFormat="1" ht="21" customHeight="1">
      <c r="A28" s="41" t="s">
        <v>116</v>
      </c>
      <c r="B28" s="28"/>
      <c r="C28" s="28"/>
      <c r="E28" s="1"/>
      <c r="G28" s="12"/>
      <c r="H28" s="12"/>
      <c r="I28" s="12"/>
      <c r="J28" s="12"/>
      <c r="K28" s="12"/>
      <c r="L28" s="12"/>
    </row>
    <row r="29" spans="1:13" s="3" customFormat="1" ht="21" customHeight="1" hidden="1">
      <c r="A29" s="41" t="s">
        <v>103</v>
      </c>
      <c r="B29" s="28"/>
      <c r="C29" s="28"/>
      <c r="E29" s="1"/>
      <c r="G29" s="12"/>
      <c r="H29" s="12"/>
      <c r="I29" s="119"/>
      <c r="J29" s="12"/>
      <c r="K29" s="12"/>
      <c r="L29" s="12"/>
      <c r="M29" s="119"/>
    </row>
    <row r="30" spans="1:11" s="3" customFormat="1" ht="20.25" customHeight="1" hidden="1">
      <c r="A30" s="28" t="s">
        <v>130</v>
      </c>
      <c r="B30" s="122"/>
      <c r="C30" s="28"/>
      <c r="E30" s="1"/>
      <c r="G30" s="1"/>
      <c r="H30" s="13"/>
      <c r="J30" s="13"/>
      <c r="K30" s="1"/>
    </row>
    <row r="31" spans="1:13" s="3" customFormat="1" ht="20.25" customHeight="1" hidden="1">
      <c r="A31" s="28"/>
      <c r="B31" s="122" t="s">
        <v>122</v>
      </c>
      <c r="C31" s="28"/>
      <c r="E31" s="1"/>
      <c r="G31" s="57">
        <v>0</v>
      </c>
      <c r="H31" s="13"/>
      <c r="I31" s="161" t="s">
        <v>41</v>
      </c>
      <c r="J31" s="13"/>
      <c r="K31" s="161">
        <v>0</v>
      </c>
      <c r="M31" s="161" t="s">
        <v>41</v>
      </c>
    </row>
    <row r="32" spans="2:13" s="3" customFormat="1" ht="20.25" customHeight="1" hidden="1">
      <c r="B32" s="122"/>
      <c r="C32" s="28"/>
      <c r="E32" s="1"/>
      <c r="G32" s="85">
        <f>SUM(G31)</f>
        <v>0</v>
      </c>
      <c r="H32" s="13"/>
      <c r="I32" s="129" t="s">
        <v>41</v>
      </c>
      <c r="J32" s="13"/>
      <c r="K32" s="66">
        <f>SUM(K30:K31)</f>
        <v>0</v>
      </c>
      <c r="M32" s="129" t="s">
        <v>41</v>
      </c>
    </row>
    <row r="33" spans="1:13" s="3" customFormat="1" ht="20.25" customHeight="1">
      <c r="A33" s="41" t="s">
        <v>103</v>
      </c>
      <c r="B33" s="122"/>
      <c r="C33" s="28"/>
      <c r="E33" s="1"/>
      <c r="H33" s="13"/>
      <c r="I33" s="129"/>
      <c r="J33" s="13"/>
      <c r="K33" s="66"/>
      <c r="M33" s="129"/>
    </row>
    <row r="34" spans="1:5" s="3" customFormat="1" ht="21" customHeight="1">
      <c r="A34" s="3" t="s">
        <v>158</v>
      </c>
      <c r="E34" s="1"/>
    </row>
    <row r="35" spans="2:13" s="3" customFormat="1" ht="21" customHeight="1">
      <c r="B35" s="3" t="s">
        <v>152</v>
      </c>
      <c r="E35" s="1"/>
      <c r="G35" s="33" t="s">
        <v>41</v>
      </c>
      <c r="H35" s="170"/>
      <c r="I35" s="119">
        <v>1516</v>
      </c>
      <c r="J35" s="170"/>
      <c r="K35" s="33" t="s">
        <v>41</v>
      </c>
      <c r="L35" s="170"/>
      <c r="M35" s="119">
        <v>1477</v>
      </c>
    </row>
    <row r="36" spans="1:13" s="3" customFormat="1" ht="21" customHeight="1">
      <c r="A36" s="28" t="s">
        <v>130</v>
      </c>
      <c r="E36" s="1"/>
      <c r="G36" s="170"/>
      <c r="H36" s="170"/>
      <c r="I36" s="119"/>
      <c r="J36" s="170"/>
      <c r="K36" s="170"/>
      <c r="L36" s="170"/>
      <c r="M36" s="119"/>
    </row>
    <row r="37" spans="2:13" s="3" customFormat="1" ht="21" customHeight="1">
      <c r="B37" s="3" t="s">
        <v>122</v>
      </c>
      <c r="E37" s="45"/>
      <c r="G37" s="81" t="s">
        <v>41</v>
      </c>
      <c r="H37" s="170"/>
      <c r="I37" s="120">
        <v>-303</v>
      </c>
      <c r="J37" s="170"/>
      <c r="K37" s="81" t="s">
        <v>41</v>
      </c>
      <c r="L37" s="170"/>
      <c r="M37" s="120">
        <v>-295</v>
      </c>
    </row>
    <row r="38" spans="5:13" s="3" customFormat="1" ht="21" customHeight="1">
      <c r="E38" s="1"/>
      <c r="G38" s="197" t="s">
        <v>41</v>
      </c>
      <c r="H38" s="170"/>
      <c r="I38" s="198">
        <f>SUM(I35:I37)</f>
        <v>1213</v>
      </c>
      <c r="J38" s="170"/>
      <c r="K38" s="197" t="s">
        <v>41</v>
      </c>
      <c r="L38" s="170"/>
      <c r="M38" s="198">
        <f>SUM(M35:M37)</f>
        <v>1182</v>
      </c>
    </row>
    <row r="39" spans="1:13" s="3" customFormat="1" ht="21" customHeight="1">
      <c r="A39" s="7" t="s">
        <v>104</v>
      </c>
      <c r="E39" s="1"/>
      <c r="G39" s="170"/>
      <c r="H39" s="170"/>
      <c r="I39" s="119"/>
      <c r="J39" s="170"/>
      <c r="K39" s="170"/>
      <c r="L39" s="170"/>
      <c r="M39" s="119"/>
    </row>
    <row r="40" spans="1:13" s="3" customFormat="1" ht="21" customHeight="1">
      <c r="A40" s="3" t="s">
        <v>173</v>
      </c>
      <c r="E40" s="1"/>
      <c r="G40" s="170"/>
      <c r="H40" s="170"/>
      <c r="I40" s="119"/>
      <c r="J40" s="170"/>
      <c r="K40" s="170"/>
      <c r="L40" s="170"/>
      <c r="M40" s="119"/>
    </row>
    <row r="41" spans="1:13" s="3" customFormat="1" ht="21" customHeight="1">
      <c r="A41" s="7"/>
      <c r="B41" s="3" t="s">
        <v>174</v>
      </c>
      <c r="E41" s="1"/>
      <c r="G41" s="170">
        <v>419</v>
      </c>
      <c r="H41" s="170"/>
      <c r="I41" s="120">
        <v>-485</v>
      </c>
      <c r="J41" s="170"/>
      <c r="K41" s="171">
        <v>419</v>
      </c>
      <c r="L41" s="170"/>
      <c r="M41" s="120">
        <v>-485</v>
      </c>
    </row>
    <row r="42" spans="1:13" s="3" customFormat="1" ht="21" customHeight="1">
      <c r="A42" s="41" t="s">
        <v>117</v>
      </c>
      <c r="E42" s="1"/>
      <c r="G42" s="109">
        <f>SUM(G38:G41)</f>
        <v>419</v>
      </c>
      <c r="H42" s="12"/>
      <c r="I42" s="109">
        <f>SUM(I38:I41)</f>
        <v>728</v>
      </c>
      <c r="J42" s="12"/>
      <c r="K42" s="109">
        <f>SUM(K38:K41)</f>
        <v>419</v>
      </c>
      <c r="M42" s="109">
        <f>SUM(M38:M41)</f>
        <v>697</v>
      </c>
    </row>
    <row r="43" spans="1:13" s="3" customFormat="1" ht="9" customHeight="1">
      <c r="A43" s="28"/>
      <c r="E43" s="1"/>
      <c r="G43" s="12"/>
      <c r="H43" s="12"/>
      <c r="I43" s="12"/>
      <c r="J43" s="12"/>
      <c r="K43" s="12"/>
      <c r="L43" s="12"/>
      <c r="M43" s="12"/>
    </row>
    <row r="44" spans="1:13" s="3" customFormat="1" ht="21.75" thickBot="1">
      <c r="A44" s="7" t="s">
        <v>119</v>
      </c>
      <c r="E44" s="1"/>
      <c r="G44" s="131">
        <f>+G42+G26</f>
        <v>5284</v>
      </c>
      <c r="H44" s="12"/>
      <c r="I44" s="131">
        <f>+I42+I26</f>
        <v>-5418</v>
      </c>
      <c r="J44" s="12"/>
      <c r="K44" s="131">
        <f>+K42+K26</f>
        <v>6339</v>
      </c>
      <c r="L44" s="12"/>
      <c r="M44" s="131">
        <f>+M42+M26</f>
        <v>-636</v>
      </c>
    </row>
    <row r="45" spans="1:13" ht="7.5" customHeight="1" thickTop="1">
      <c r="A45" s="7"/>
      <c r="D45" s="3"/>
      <c r="E45" s="1"/>
      <c r="G45" s="12"/>
      <c r="H45" s="12"/>
      <c r="I45" s="12"/>
      <c r="J45" s="12"/>
      <c r="K45" s="12"/>
      <c r="L45" s="12"/>
      <c r="M45" s="12"/>
    </row>
    <row r="46" spans="1:13" ht="21" customHeight="1">
      <c r="A46" s="7" t="s">
        <v>95</v>
      </c>
      <c r="B46" s="3"/>
      <c r="C46" s="3"/>
      <c r="D46" s="3"/>
      <c r="E46" s="1"/>
      <c r="G46" s="12"/>
      <c r="H46" s="12"/>
      <c r="I46" s="12"/>
      <c r="J46" s="12"/>
      <c r="K46" s="12"/>
      <c r="L46" s="12"/>
      <c r="M46" s="12"/>
    </row>
    <row r="47" spans="1:13" ht="21" customHeight="1">
      <c r="A47" s="7"/>
      <c r="B47" s="3" t="s">
        <v>107</v>
      </c>
      <c r="C47" s="3"/>
      <c r="D47" s="3"/>
      <c r="E47" s="1"/>
      <c r="G47" s="12">
        <f>+G26</f>
        <v>4865</v>
      </c>
      <c r="H47" s="12"/>
      <c r="I47" s="12">
        <f>+I26</f>
        <v>-6146</v>
      </c>
      <c r="J47" s="12"/>
      <c r="K47" s="12">
        <f>+K26</f>
        <v>5920</v>
      </c>
      <c r="L47" s="12"/>
      <c r="M47" s="12">
        <f>+M26</f>
        <v>-1333</v>
      </c>
    </row>
    <row r="48" spans="1:13" ht="21" customHeight="1">
      <c r="A48" s="7"/>
      <c r="B48" s="3" t="s">
        <v>57</v>
      </c>
      <c r="C48" s="3"/>
      <c r="D48" s="3"/>
      <c r="E48" s="1"/>
      <c r="G48" s="98" t="s">
        <v>41</v>
      </c>
      <c r="H48" s="98"/>
      <c r="I48" s="98" t="s">
        <v>41</v>
      </c>
      <c r="J48" s="98"/>
      <c r="K48" s="98" t="s">
        <v>41</v>
      </c>
      <c r="L48" s="98"/>
      <c r="M48" s="98" t="s">
        <v>41</v>
      </c>
    </row>
    <row r="49" spans="1:13" ht="21" customHeight="1" thickBot="1">
      <c r="A49" s="7"/>
      <c r="B49" s="3"/>
      <c r="C49" s="3"/>
      <c r="D49" s="3"/>
      <c r="E49" s="1"/>
      <c r="G49" s="47">
        <f>SUM(G47:G48)</f>
        <v>4865</v>
      </c>
      <c r="H49" s="12"/>
      <c r="I49" s="47">
        <f>SUM(I47:I48)</f>
        <v>-6146</v>
      </c>
      <c r="J49" s="12"/>
      <c r="K49" s="47">
        <f>SUM(K47:K48)</f>
        <v>5920</v>
      </c>
      <c r="L49" s="12"/>
      <c r="M49" s="47">
        <f>SUM(M47:M48)</f>
        <v>-1333</v>
      </c>
    </row>
    <row r="50" spans="4:13" ht="7.5" customHeight="1" thickTop="1">
      <c r="D50" s="3"/>
      <c r="E50" s="1"/>
      <c r="G50" s="48"/>
      <c r="H50" s="48"/>
      <c r="I50" s="48"/>
      <c r="J50" s="48"/>
      <c r="K50" s="48"/>
      <c r="L50" s="48"/>
      <c r="M50" s="48"/>
    </row>
    <row r="51" spans="1:13" ht="21" customHeight="1">
      <c r="A51" s="7" t="s">
        <v>106</v>
      </c>
      <c r="B51" s="3"/>
      <c r="D51" s="3"/>
      <c r="E51" s="1"/>
      <c r="G51" s="48"/>
      <c r="H51" s="48"/>
      <c r="I51" s="48"/>
      <c r="J51" s="48"/>
      <c r="K51" s="48"/>
      <c r="L51" s="48"/>
      <c r="M51" s="48"/>
    </row>
    <row r="52" spans="2:13" ht="21" customHeight="1">
      <c r="B52" s="3" t="s">
        <v>107</v>
      </c>
      <c r="D52" s="3"/>
      <c r="E52" s="1"/>
      <c r="G52" s="12">
        <f>+G44</f>
        <v>5284</v>
      </c>
      <c r="H52" s="48"/>
      <c r="I52" s="9">
        <f>+I44</f>
        <v>-5418</v>
      </c>
      <c r="J52" s="48"/>
      <c r="K52" s="12">
        <f>+K44</f>
        <v>6339</v>
      </c>
      <c r="L52" s="48"/>
      <c r="M52" s="9">
        <f>+M44</f>
        <v>-636</v>
      </c>
    </row>
    <row r="53" spans="2:13" ht="21" customHeight="1">
      <c r="B53" s="3" t="s">
        <v>57</v>
      </c>
      <c r="D53" s="3"/>
      <c r="E53" s="1"/>
      <c r="G53" s="98" t="s">
        <v>41</v>
      </c>
      <c r="H53" s="98"/>
      <c r="I53" s="98" t="s">
        <v>41</v>
      </c>
      <c r="J53" s="98"/>
      <c r="K53" s="98" t="s">
        <v>41</v>
      </c>
      <c r="L53" s="98"/>
      <c r="M53" s="98" t="s">
        <v>41</v>
      </c>
    </row>
    <row r="54" spans="4:13" ht="21" customHeight="1" thickBot="1">
      <c r="D54" s="3"/>
      <c r="E54" s="1"/>
      <c r="G54" s="47">
        <f>SUM(G52:G53)</f>
        <v>5284</v>
      </c>
      <c r="H54" s="48"/>
      <c r="I54" s="50">
        <f>SUM(I52:I53)</f>
        <v>-5418</v>
      </c>
      <c r="J54" s="48"/>
      <c r="K54" s="47">
        <f>SUM(K52:K53)</f>
        <v>6339</v>
      </c>
      <c r="L54" s="48"/>
      <c r="M54" s="50">
        <f>SUM(M52:M53)</f>
        <v>-636</v>
      </c>
    </row>
    <row r="55" spans="4:13" ht="7.5" customHeight="1" thickTop="1">
      <c r="D55" s="3"/>
      <c r="E55" s="1"/>
      <c r="G55" s="48"/>
      <c r="H55" s="48"/>
      <c r="I55" s="48"/>
      <c r="J55" s="48"/>
      <c r="K55" s="48"/>
      <c r="L55" s="48"/>
      <c r="M55" s="48"/>
    </row>
    <row r="56" spans="1:13" s="3" customFormat="1" ht="21" customHeight="1" thickBot="1">
      <c r="A56" s="52" t="s">
        <v>118</v>
      </c>
      <c r="E56" s="45">
        <v>24</v>
      </c>
      <c r="G56" s="152">
        <f>+G47/1122298</f>
        <v>0.004334855804786251</v>
      </c>
      <c r="H56" s="48"/>
      <c r="I56" s="152">
        <f>+I47/1041064</f>
        <v>-0.005903575572683332</v>
      </c>
      <c r="J56" s="48"/>
      <c r="K56" s="152">
        <f>+K47/1122298</f>
        <v>0.005274891339020474</v>
      </c>
      <c r="L56" s="48"/>
      <c r="M56" s="152">
        <f>+M47/1041064</f>
        <v>-0.0012804208002581974</v>
      </c>
    </row>
    <row r="57" spans="5:13" s="3" customFormat="1" ht="7.5" customHeight="1" thickTop="1">
      <c r="E57" s="1"/>
      <c r="G57" s="48"/>
      <c r="H57" s="48"/>
      <c r="I57" s="48"/>
      <c r="J57" s="48"/>
      <c r="K57" s="48"/>
      <c r="L57" s="48"/>
      <c r="M57" s="48"/>
    </row>
    <row r="58" spans="1:13" s="3" customFormat="1" ht="21" customHeight="1" thickBot="1">
      <c r="A58" s="52" t="s">
        <v>143</v>
      </c>
      <c r="E58" s="45">
        <v>24</v>
      </c>
      <c r="G58" s="152">
        <f>G47/1122298</f>
        <v>0.004334855804786251</v>
      </c>
      <c r="H58" s="163"/>
      <c r="I58" s="152">
        <f>I47/1068957</f>
        <v>-0.005749529681736496</v>
      </c>
      <c r="J58" s="163"/>
      <c r="K58" s="152">
        <f>K47/1122298</f>
        <v>0.005274891339020474</v>
      </c>
      <c r="L58" s="163">
        <v>21984</v>
      </c>
      <c r="M58" s="152">
        <f>M47/1068957</f>
        <v>-0.00124700993585336</v>
      </c>
    </row>
    <row r="59" ht="14.25" customHeight="1" thickTop="1"/>
  </sheetData>
  <sheetProtection/>
  <mergeCells count="4">
    <mergeCell ref="K1:M1"/>
    <mergeCell ref="G6:I6"/>
    <mergeCell ref="K6:M6"/>
    <mergeCell ref="G5:M5"/>
  </mergeCells>
  <printOptions/>
  <pageMargins left="0.7086614173228347" right="0.11811023622047245" top="0.7874015748031497" bottom="0.5905511811023623" header="0.3937007874015748" footer="0.3937007874015748"/>
  <pageSetup firstPageNumber="4" useFirstPageNumber="1" horizontalDpi="600" verticalDpi="600" orientation="portrait" paperSize="9" scale="76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130" zoomScaleNormal="90" zoomScaleSheetLayoutView="130" zoomScalePageLayoutView="0" workbookViewId="0" topLeftCell="A37">
      <selection activeCell="K44" sqref="K44"/>
    </sheetView>
  </sheetViews>
  <sheetFormatPr defaultColWidth="9.140625" defaultRowHeight="21.75"/>
  <cols>
    <col min="1" max="1" width="3.57421875" style="2" customWidth="1"/>
    <col min="2" max="2" width="4.00390625" style="2" customWidth="1"/>
    <col min="3" max="3" width="3.421875" style="2" customWidth="1"/>
    <col min="4" max="4" width="51.421875" style="2" customWidth="1"/>
    <col min="5" max="5" width="10.7109375" style="3" customWidth="1"/>
    <col min="6" max="6" width="1.7109375" style="2" customWidth="1"/>
    <col min="7" max="7" width="14.7109375" style="2" customWidth="1"/>
    <col min="8" max="8" width="1.7109375" style="2" customWidth="1"/>
    <col min="9" max="9" width="14.7109375" style="2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9"/>
      <c r="F1" s="23"/>
      <c r="G1" s="23"/>
      <c r="H1" s="23"/>
      <c r="K1" s="203" t="s">
        <v>87</v>
      </c>
      <c r="L1" s="203"/>
      <c r="M1" s="203"/>
    </row>
    <row r="2" spans="1:13" s="20" customFormat="1" ht="21" customHeight="1">
      <c r="A2" s="23" t="s">
        <v>56</v>
      </c>
      <c r="B2" s="23"/>
      <c r="C2" s="23"/>
      <c r="D2" s="23"/>
      <c r="E2" s="69"/>
      <c r="F2" s="23"/>
      <c r="G2" s="23"/>
      <c r="H2" s="23"/>
      <c r="K2" s="43"/>
      <c r="L2" s="43"/>
      <c r="M2" s="55" t="s">
        <v>88</v>
      </c>
    </row>
    <row r="3" spans="1:13" s="20" customFormat="1" ht="21" customHeight="1">
      <c r="A3" s="23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43"/>
    </row>
    <row r="4" spans="1:13" s="20" customFormat="1" ht="7.5" customHeight="1">
      <c r="A4" s="44"/>
      <c r="B4" s="23"/>
      <c r="C4" s="23"/>
      <c r="D4" s="23"/>
      <c r="E4" s="69"/>
      <c r="F4" s="23"/>
      <c r="G4" s="23"/>
      <c r="H4" s="23"/>
      <c r="K4" s="43"/>
      <c r="L4" s="43"/>
      <c r="M4" s="43"/>
    </row>
    <row r="5" spans="5:13" ht="21" customHeight="1">
      <c r="E5" s="1"/>
      <c r="G5" s="205" t="s">
        <v>96</v>
      </c>
      <c r="H5" s="205"/>
      <c r="I5" s="205"/>
      <c r="J5" s="205"/>
      <c r="K5" s="205"/>
      <c r="L5" s="205"/>
      <c r="M5" s="205"/>
    </row>
    <row r="6" spans="5:13" ht="21" customHeight="1">
      <c r="E6" s="1"/>
      <c r="G6" s="204" t="s">
        <v>1</v>
      </c>
      <c r="H6" s="204"/>
      <c r="I6" s="204"/>
      <c r="J6" s="5"/>
      <c r="K6" s="202" t="s">
        <v>71</v>
      </c>
      <c r="L6" s="202"/>
      <c r="M6" s="202"/>
    </row>
    <row r="7" spans="5:13" ht="21" customHeight="1">
      <c r="E7" s="68" t="s">
        <v>2</v>
      </c>
      <c r="G7" s="110">
        <v>2560</v>
      </c>
      <c r="H7" s="4"/>
      <c r="I7" s="103">
        <v>2559</v>
      </c>
      <c r="J7" s="91"/>
      <c r="K7" s="103">
        <v>2560</v>
      </c>
      <c r="L7" s="1"/>
      <c r="M7" s="103">
        <v>2559</v>
      </c>
    </row>
    <row r="8" spans="1:14" ht="21" customHeight="1">
      <c r="A8" s="6" t="s">
        <v>3</v>
      </c>
      <c r="E8" s="45"/>
      <c r="G8" s="8"/>
      <c r="H8" s="8"/>
      <c r="I8" s="8"/>
      <c r="J8" s="8"/>
      <c r="K8" s="9"/>
      <c r="L8" s="9"/>
      <c r="M8" s="9"/>
      <c r="N8" s="8"/>
    </row>
    <row r="9" spans="1:14" s="164" customFormat="1" ht="21" customHeight="1">
      <c r="A9" s="3" t="s">
        <v>49</v>
      </c>
      <c r="B9" s="3"/>
      <c r="C9" s="3"/>
      <c r="D9" s="3"/>
      <c r="E9" s="45"/>
      <c r="F9" s="3"/>
      <c r="G9" s="9">
        <v>138230</v>
      </c>
      <c r="H9" s="9"/>
      <c r="I9" s="9">
        <v>140928</v>
      </c>
      <c r="J9" s="9"/>
      <c r="K9" s="9">
        <v>138230</v>
      </c>
      <c r="L9" s="165"/>
      <c r="M9" s="9">
        <v>140928</v>
      </c>
      <c r="N9" s="165"/>
    </row>
    <row r="10" spans="1:14" s="164" customFormat="1" ht="21" customHeight="1">
      <c r="A10" s="3" t="s">
        <v>27</v>
      </c>
      <c r="B10" s="3"/>
      <c r="C10" s="3"/>
      <c r="D10" s="3"/>
      <c r="E10" s="45"/>
      <c r="F10" s="3"/>
      <c r="G10" s="9">
        <v>30410</v>
      </c>
      <c r="H10" s="9"/>
      <c r="I10" s="9">
        <v>68193</v>
      </c>
      <c r="J10" s="9"/>
      <c r="K10" s="13">
        <v>15562</v>
      </c>
      <c r="L10" s="165"/>
      <c r="M10" s="9">
        <v>55568</v>
      </c>
      <c r="N10" s="165"/>
    </row>
    <row r="11" spans="1:14" ht="21" customHeight="1">
      <c r="A11" s="2" t="s">
        <v>4</v>
      </c>
      <c r="D11" s="3"/>
      <c r="E11" s="45"/>
      <c r="F11" s="3"/>
      <c r="G11" s="8">
        <v>4409</v>
      </c>
      <c r="H11" s="9"/>
      <c r="I11" s="119">
        <v>5576</v>
      </c>
      <c r="J11" s="9"/>
      <c r="K11" s="9">
        <v>4780</v>
      </c>
      <c r="L11" s="9"/>
      <c r="M11" s="119">
        <v>5852</v>
      </c>
      <c r="N11" s="8"/>
    </row>
    <row r="12" spans="1:14" ht="21" customHeight="1">
      <c r="A12" s="6" t="s">
        <v>5</v>
      </c>
      <c r="D12" s="3"/>
      <c r="E12" s="1"/>
      <c r="F12" s="3"/>
      <c r="G12" s="14">
        <f>SUM(G9:G11)</f>
        <v>173049</v>
      </c>
      <c r="H12" s="9"/>
      <c r="I12" s="46">
        <f>SUM(I9:I11)</f>
        <v>214697</v>
      </c>
      <c r="J12" s="9"/>
      <c r="K12" s="14">
        <f>SUM(K9:K11)</f>
        <v>158572</v>
      </c>
      <c r="L12" s="9"/>
      <c r="M12" s="46">
        <f>SUM(M9:M11)</f>
        <v>202348</v>
      </c>
      <c r="N12" s="8"/>
    </row>
    <row r="13" spans="4:14" ht="7.5" customHeight="1">
      <c r="D13" s="3"/>
      <c r="E13" s="1"/>
      <c r="F13" s="3"/>
      <c r="G13" s="9"/>
      <c r="H13" s="9"/>
      <c r="I13" s="9"/>
      <c r="J13" s="9"/>
      <c r="K13" s="9"/>
      <c r="L13" s="9"/>
      <c r="M13" s="9"/>
      <c r="N13" s="8"/>
    </row>
    <row r="14" spans="1:14" ht="21" customHeight="1">
      <c r="A14" s="6" t="s">
        <v>24</v>
      </c>
      <c r="D14" s="3"/>
      <c r="E14" s="45"/>
      <c r="F14" s="3"/>
      <c r="G14" s="9"/>
      <c r="H14" s="9"/>
      <c r="I14" s="9"/>
      <c r="J14" s="9"/>
      <c r="K14" s="9"/>
      <c r="L14" s="9"/>
      <c r="M14" s="9"/>
      <c r="N14" s="8"/>
    </row>
    <row r="15" spans="1:14" s="3" customFormat="1" ht="21" customHeight="1">
      <c r="A15" s="3" t="s">
        <v>50</v>
      </c>
      <c r="E15" s="45"/>
      <c r="G15" s="9">
        <v>90322</v>
      </c>
      <c r="H15" s="9"/>
      <c r="I15" s="119">
        <v>94185</v>
      </c>
      <c r="J15" s="9"/>
      <c r="K15" s="9">
        <v>90517</v>
      </c>
      <c r="L15" s="9"/>
      <c r="M15" s="119">
        <v>94185</v>
      </c>
      <c r="N15" s="9"/>
    </row>
    <row r="16" spans="1:14" s="3" customFormat="1" ht="21" customHeight="1">
      <c r="A16" s="3" t="s">
        <v>28</v>
      </c>
      <c r="E16" s="45"/>
      <c r="G16" s="37">
        <v>19722</v>
      </c>
      <c r="H16" s="9"/>
      <c r="I16" s="96">
        <v>43013</v>
      </c>
      <c r="J16" s="9"/>
      <c r="K16" s="9">
        <v>9982</v>
      </c>
      <c r="L16" s="9"/>
      <c r="M16" s="9">
        <v>34781</v>
      </c>
      <c r="N16" s="9"/>
    </row>
    <row r="17" spans="1:14" ht="21" customHeight="1">
      <c r="A17" s="2" t="s">
        <v>54</v>
      </c>
      <c r="D17" s="3"/>
      <c r="E17" s="45"/>
      <c r="F17" s="3"/>
      <c r="G17" s="37">
        <v>3809</v>
      </c>
      <c r="H17" s="9"/>
      <c r="I17" s="119">
        <v>6388</v>
      </c>
      <c r="J17" s="9"/>
      <c r="K17" s="9">
        <v>2803</v>
      </c>
      <c r="L17" s="9"/>
      <c r="M17" s="119">
        <v>4865</v>
      </c>
      <c r="N17" s="8"/>
    </row>
    <row r="18" spans="1:14" ht="21" customHeight="1">
      <c r="A18" s="2" t="s">
        <v>51</v>
      </c>
      <c r="D18" s="3"/>
      <c r="E18" s="45"/>
      <c r="F18" s="3"/>
      <c r="G18" s="37">
        <v>49417</v>
      </c>
      <c r="H18" s="9"/>
      <c r="I18" s="119">
        <v>61292</v>
      </c>
      <c r="J18" s="9"/>
      <c r="K18" s="38">
        <v>42680</v>
      </c>
      <c r="L18" s="9"/>
      <c r="M18" s="119">
        <v>53963</v>
      </c>
      <c r="N18" s="8"/>
    </row>
    <row r="19" spans="1:14" s="3" customFormat="1" ht="21" customHeight="1">
      <c r="A19" s="3" t="s">
        <v>52</v>
      </c>
      <c r="E19" s="45"/>
      <c r="G19" s="17">
        <v>4796</v>
      </c>
      <c r="H19" s="9"/>
      <c r="I19" s="119">
        <v>6648</v>
      </c>
      <c r="J19" s="9"/>
      <c r="K19" s="57">
        <v>3071</v>
      </c>
      <c r="L19" s="9"/>
      <c r="M19" s="119">
        <v>3099</v>
      </c>
      <c r="N19" s="9"/>
    </row>
    <row r="20" spans="1:14" ht="21" customHeight="1">
      <c r="A20" s="6" t="s">
        <v>25</v>
      </c>
      <c r="D20" s="3"/>
      <c r="E20" s="45"/>
      <c r="F20" s="3"/>
      <c r="G20" s="14">
        <f>SUM(G15:G19)</f>
        <v>168066</v>
      </c>
      <c r="H20" s="9"/>
      <c r="I20" s="14">
        <f>SUM(I15:I19)</f>
        <v>211526</v>
      </c>
      <c r="J20" s="9"/>
      <c r="K20" s="14">
        <f>SUM(K15:K19)</f>
        <v>149053</v>
      </c>
      <c r="L20" s="9"/>
      <c r="M20" s="14">
        <f>SUM(M15:M19)</f>
        <v>190893</v>
      </c>
      <c r="N20" s="8"/>
    </row>
    <row r="21" spans="4:14" ht="7.5" customHeight="1">
      <c r="D21" s="3"/>
      <c r="E21" s="45"/>
      <c r="F21" s="3"/>
      <c r="G21" s="19"/>
      <c r="H21" s="9"/>
      <c r="I21" s="9"/>
      <c r="J21" s="9"/>
      <c r="K21" s="19"/>
      <c r="L21" s="9"/>
      <c r="M21" s="9"/>
      <c r="N21" s="8"/>
    </row>
    <row r="22" spans="1:14" ht="21" customHeight="1">
      <c r="A22" s="6" t="s">
        <v>175</v>
      </c>
      <c r="D22" s="3"/>
      <c r="E22" s="45"/>
      <c r="F22" s="3"/>
      <c r="G22" s="12">
        <f>+G12-G20</f>
        <v>4983</v>
      </c>
      <c r="H22" s="9"/>
      <c r="I22" s="9">
        <f>+I12-I20</f>
        <v>3171</v>
      </c>
      <c r="J22" s="9"/>
      <c r="K22" s="9">
        <f>+K12-K20</f>
        <v>9519</v>
      </c>
      <c r="L22" s="9"/>
      <c r="M22" s="9">
        <f>+M12-M20</f>
        <v>11455</v>
      </c>
      <c r="N22" s="8"/>
    </row>
    <row r="23" spans="4:14" ht="7.5" customHeight="1">
      <c r="D23" s="3"/>
      <c r="E23" s="45"/>
      <c r="F23" s="3"/>
      <c r="G23" s="9"/>
      <c r="H23" s="9"/>
      <c r="I23" s="9"/>
      <c r="J23" s="9"/>
      <c r="K23" s="9"/>
      <c r="L23" s="9"/>
      <c r="M23" s="9"/>
      <c r="N23" s="8"/>
    </row>
    <row r="24" spans="1:14" ht="21" customHeight="1">
      <c r="A24" s="2" t="s">
        <v>145</v>
      </c>
      <c r="D24" s="3"/>
      <c r="E24" s="45">
        <v>23</v>
      </c>
      <c r="F24" s="3"/>
      <c r="G24" s="61">
        <v>-1965</v>
      </c>
      <c r="H24" s="9"/>
      <c r="I24" s="57">
        <v>-2526</v>
      </c>
      <c r="J24" s="9"/>
      <c r="K24" s="57">
        <v>-1927</v>
      </c>
      <c r="L24" s="9"/>
      <c r="M24" s="57">
        <v>-2470</v>
      </c>
      <c r="N24" s="8"/>
    </row>
    <row r="25" spans="4:14" ht="7.5" customHeight="1">
      <c r="D25" s="3"/>
      <c r="E25" s="45"/>
      <c r="F25" s="3"/>
      <c r="G25" s="9"/>
      <c r="H25" s="9"/>
      <c r="I25" s="9"/>
      <c r="J25" s="9"/>
      <c r="K25" s="9"/>
      <c r="L25" s="9"/>
      <c r="M25" s="9"/>
      <c r="N25" s="8"/>
    </row>
    <row r="26" spans="1:14" ht="21" customHeight="1">
      <c r="A26" s="7" t="s">
        <v>92</v>
      </c>
      <c r="D26" s="3"/>
      <c r="E26" s="1"/>
      <c r="F26" s="3"/>
      <c r="G26" s="57">
        <f>SUM(G22:G24)</f>
        <v>3018</v>
      </c>
      <c r="H26" s="12"/>
      <c r="I26" s="57">
        <f>SUM(I22:I24)</f>
        <v>645</v>
      </c>
      <c r="J26" s="12"/>
      <c r="K26" s="57">
        <f>SUM(K22:K24)</f>
        <v>7592</v>
      </c>
      <c r="L26" s="12"/>
      <c r="M26" s="57">
        <f>SUM(M22:M24)</f>
        <v>8985</v>
      </c>
      <c r="N26" s="11"/>
    </row>
    <row r="27" spans="1:14" ht="7.5" customHeight="1">
      <c r="A27" s="6"/>
      <c r="D27" s="3"/>
      <c r="E27" s="1"/>
      <c r="F27" s="3"/>
      <c r="G27" s="12"/>
      <c r="H27" s="12"/>
      <c r="I27" s="12"/>
      <c r="J27" s="12"/>
      <c r="K27" s="12"/>
      <c r="L27" s="12"/>
      <c r="M27" s="12"/>
      <c r="N27" s="11"/>
    </row>
    <row r="28" spans="1:14" s="3" customFormat="1" ht="21" customHeight="1">
      <c r="A28" s="41" t="s">
        <v>116</v>
      </c>
      <c r="B28" s="28"/>
      <c r="C28" s="28"/>
      <c r="E28" s="1"/>
      <c r="G28" s="12"/>
      <c r="H28" s="12"/>
      <c r="I28" s="12"/>
      <c r="J28" s="12"/>
      <c r="K28" s="12"/>
      <c r="L28" s="12"/>
      <c r="N28" s="12"/>
    </row>
    <row r="29" spans="1:14" s="3" customFormat="1" ht="21" customHeight="1">
      <c r="A29" s="41" t="s">
        <v>103</v>
      </c>
      <c r="B29" s="28"/>
      <c r="C29" s="28"/>
      <c r="E29" s="1"/>
      <c r="G29" s="12"/>
      <c r="H29" s="12"/>
      <c r="I29" s="119"/>
      <c r="J29" s="12"/>
      <c r="K29" s="12"/>
      <c r="L29" s="12"/>
      <c r="M29" s="119"/>
      <c r="N29" s="12"/>
    </row>
    <row r="30" spans="1:14" s="3" customFormat="1" ht="21" customHeight="1">
      <c r="A30" s="28" t="s">
        <v>158</v>
      </c>
      <c r="C30" s="28"/>
      <c r="E30" s="1"/>
      <c r="G30" s="12"/>
      <c r="H30" s="12"/>
      <c r="J30" s="12"/>
      <c r="K30" s="12"/>
      <c r="L30" s="12"/>
      <c r="N30" s="12"/>
    </row>
    <row r="31" spans="1:14" s="3" customFormat="1" ht="21" customHeight="1">
      <c r="A31" s="28"/>
      <c r="B31" s="122" t="s">
        <v>152</v>
      </c>
      <c r="C31" s="28"/>
      <c r="E31" s="45">
        <v>20</v>
      </c>
      <c r="G31" s="98" t="s">
        <v>41</v>
      </c>
      <c r="H31" s="12"/>
      <c r="I31" s="129">
        <v>1516</v>
      </c>
      <c r="J31" s="12"/>
      <c r="K31" s="98" t="s">
        <v>41</v>
      </c>
      <c r="L31" s="12"/>
      <c r="M31" s="129">
        <v>1477</v>
      </c>
      <c r="N31" s="12"/>
    </row>
    <row r="32" spans="1:14" s="3" customFormat="1" ht="20.25" customHeight="1">
      <c r="A32" s="28" t="s">
        <v>130</v>
      </c>
      <c r="B32" s="122"/>
      <c r="C32" s="28"/>
      <c r="E32" s="1"/>
      <c r="N32" s="12"/>
    </row>
    <row r="33" spans="1:14" s="3" customFormat="1" ht="20.25" customHeight="1">
      <c r="A33" s="28"/>
      <c r="B33" s="122" t="s">
        <v>122</v>
      </c>
      <c r="C33" s="28"/>
      <c r="E33" s="45"/>
      <c r="G33" s="193" t="s">
        <v>41</v>
      </c>
      <c r="H33" s="13"/>
      <c r="I33" s="161">
        <v>-303</v>
      </c>
      <c r="J33" s="13"/>
      <c r="K33" s="193" t="s">
        <v>41</v>
      </c>
      <c r="L33" s="13"/>
      <c r="M33" s="161">
        <v>-295</v>
      </c>
      <c r="N33" s="12"/>
    </row>
    <row r="34" spans="1:14" s="3" customFormat="1" ht="20.25" customHeight="1">
      <c r="A34" s="28"/>
      <c r="B34" s="122"/>
      <c r="C34" s="28"/>
      <c r="E34" s="1"/>
      <c r="G34" s="199" t="s">
        <v>41</v>
      </c>
      <c r="H34" s="13"/>
      <c r="I34" s="199">
        <f>SUM(I31:I33)</f>
        <v>1213</v>
      </c>
      <c r="J34" s="13"/>
      <c r="K34" s="199" t="s">
        <v>41</v>
      </c>
      <c r="L34" s="13"/>
      <c r="M34" s="199">
        <f>SUM(M31:M33)</f>
        <v>1182</v>
      </c>
      <c r="N34" s="12"/>
    </row>
    <row r="35" spans="1:14" s="3" customFormat="1" ht="20.25" customHeight="1">
      <c r="A35" s="41" t="s">
        <v>104</v>
      </c>
      <c r="B35" s="122"/>
      <c r="C35" s="28"/>
      <c r="E35" s="1"/>
      <c r="N35" s="12"/>
    </row>
    <row r="36" spans="1:14" s="3" customFormat="1" ht="21" customHeight="1">
      <c r="A36" s="3" t="s">
        <v>142</v>
      </c>
      <c r="E36" s="1"/>
      <c r="N36" s="12"/>
    </row>
    <row r="37" spans="2:14" s="3" customFormat="1" ht="21" customHeight="1">
      <c r="B37" s="3" t="s">
        <v>153</v>
      </c>
      <c r="E37" s="45">
        <v>11</v>
      </c>
      <c r="G37" s="12">
        <v>710</v>
      </c>
      <c r="H37" s="12"/>
      <c r="I37" s="120">
        <v>1588</v>
      </c>
      <c r="J37" s="12"/>
      <c r="K37" s="57">
        <v>710</v>
      </c>
      <c r="L37" s="12"/>
      <c r="M37" s="120">
        <v>1588</v>
      </c>
      <c r="N37" s="12"/>
    </row>
    <row r="38" spans="1:14" s="3" customFormat="1" ht="21" customHeight="1">
      <c r="A38" s="41" t="s">
        <v>117</v>
      </c>
      <c r="E38" s="1"/>
      <c r="G38" s="109">
        <f>SUM(G37:G37,G34)</f>
        <v>710</v>
      </c>
      <c r="H38" s="12"/>
      <c r="I38" s="57">
        <f>I34+I37</f>
        <v>2801</v>
      </c>
      <c r="J38" s="12"/>
      <c r="K38" s="57">
        <f>SUM(K34:K37)</f>
        <v>710</v>
      </c>
      <c r="L38" s="12"/>
      <c r="M38" s="57">
        <f>SUM(M34:M37)</f>
        <v>2770</v>
      </c>
      <c r="N38" s="12"/>
    </row>
    <row r="39" spans="1:14" s="3" customFormat="1" ht="9" customHeight="1">
      <c r="A39" s="28"/>
      <c r="E39" s="1"/>
      <c r="G39" s="12"/>
      <c r="H39" s="12"/>
      <c r="I39" s="12"/>
      <c r="J39" s="12"/>
      <c r="K39" s="12"/>
      <c r="L39" s="12"/>
      <c r="M39" s="12"/>
      <c r="N39" s="130"/>
    </row>
    <row r="40" spans="1:14" s="3" customFormat="1" ht="21.75" thickBot="1">
      <c r="A40" s="7" t="s">
        <v>119</v>
      </c>
      <c r="E40" s="1"/>
      <c r="G40" s="131">
        <f>+G38+G26</f>
        <v>3728</v>
      </c>
      <c r="H40" s="12"/>
      <c r="I40" s="131">
        <f>+I38+I26</f>
        <v>3446</v>
      </c>
      <c r="J40" s="12"/>
      <c r="K40" s="131">
        <f>+K38+K26</f>
        <v>8302</v>
      </c>
      <c r="L40" s="12"/>
      <c r="M40" s="131">
        <f>+M38+M26</f>
        <v>11755</v>
      </c>
      <c r="N40" s="12"/>
    </row>
    <row r="41" spans="1:14" ht="6" customHeight="1" thickTop="1">
      <c r="A41" s="7"/>
      <c r="D41" s="3"/>
      <c r="E41" s="1"/>
      <c r="F41" s="3"/>
      <c r="G41" s="12"/>
      <c r="H41" s="12"/>
      <c r="I41" s="12"/>
      <c r="J41" s="12"/>
      <c r="K41" s="12"/>
      <c r="L41" s="12"/>
      <c r="M41" s="12"/>
      <c r="N41" s="12"/>
    </row>
    <row r="42" spans="1:14" ht="21" customHeight="1">
      <c r="A42" s="7" t="s">
        <v>178</v>
      </c>
      <c r="B42" s="3"/>
      <c r="C42" s="3"/>
      <c r="D42" s="3"/>
      <c r="E42" s="1"/>
      <c r="F42" s="3"/>
      <c r="G42" s="12"/>
      <c r="H42" s="12"/>
      <c r="I42" s="12"/>
      <c r="J42" s="12"/>
      <c r="K42" s="12"/>
      <c r="L42" s="12"/>
      <c r="M42" s="12"/>
      <c r="N42" s="11"/>
    </row>
    <row r="43" spans="1:14" ht="21" customHeight="1">
      <c r="A43" s="7"/>
      <c r="B43" s="3" t="s">
        <v>107</v>
      </c>
      <c r="C43" s="3"/>
      <c r="D43" s="3"/>
      <c r="E43" s="1"/>
      <c r="F43" s="3"/>
      <c r="G43" s="12">
        <f>+--G26</f>
        <v>3018</v>
      </c>
      <c r="H43" s="12"/>
      <c r="I43" s="12">
        <f>+I26</f>
        <v>645</v>
      </c>
      <c r="J43" s="12"/>
      <c r="K43" s="12">
        <f>+K26</f>
        <v>7592</v>
      </c>
      <c r="L43" s="12"/>
      <c r="M43" s="12">
        <f>+M26</f>
        <v>8985</v>
      </c>
      <c r="N43" s="11"/>
    </row>
    <row r="44" spans="1:14" ht="21" customHeight="1">
      <c r="A44" s="7"/>
      <c r="B44" s="3" t="s">
        <v>57</v>
      </c>
      <c r="C44" s="3"/>
      <c r="D44" s="3"/>
      <c r="E44" s="1"/>
      <c r="F44" s="3"/>
      <c r="G44" s="98" t="s">
        <v>41</v>
      </c>
      <c r="H44" s="98"/>
      <c r="I44" s="98" t="s">
        <v>41</v>
      </c>
      <c r="J44" s="98"/>
      <c r="K44" s="98" t="s">
        <v>41</v>
      </c>
      <c r="L44" s="98"/>
      <c r="M44" s="98" t="s">
        <v>41</v>
      </c>
      <c r="N44" s="11"/>
    </row>
    <row r="45" spans="1:14" ht="21" customHeight="1" thickBot="1">
      <c r="A45" s="7"/>
      <c r="B45" s="3"/>
      <c r="C45" s="3"/>
      <c r="D45" s="3"/>
      <c r="E45" s="1"/>
      <c r="F45" s="3"/>
      <c r="G45" s="47">
        <f>SUM(G43:G44)</f>
        <v>3018</v>
      </c>
      <c r="H45" s="12"/>
      <c r="I45" s="47">
        <f>SUM(I43:I44)</f>
        <v>645</v>
      </c>
      <c r="J45" s="12"/>
      <c r="K45" s="47">
        <f>SUM(K43:K44)</f>
        <v>7592</v>
      </c>
      <c r="L45" s="12"/>
      <c r="M45" s="47">
        <f>SUM(M43:M44)</f>
        <v>8985</v>
      </c>
      <c r="N45" s="11"/>
    </row>
    <row r="46" spans="4:14" ht="6" customHeight="1" thickTop="1">
      <c r="D46" s="3"/>
      <c r="E46" s="1"/>
      <c r="F46" s="3"/>
      <c r="G46" s="48"/>
      <c r="H46" s="48"/>
      <c r="I46" s="48"/>
      <c r="J46" s="48"/>
      <c r="K46" s="48"/>
      <c r="L46" s="48"/>
      <c r="M46" s="48"/>
      <c r="N46" s="11"/>
    </row>
    <row r="47" spans="1:14" ht="21" customHeight="1">
      <c r="A47" s="7" t="s">
        <v>191</v>
      </c>
      <c r="B47" s="3"/>
      <c r="D47" s="3"/>
      <c r="E47" s="1"/>
      <c r="F47" s="3"/>
      <c r="G47" s="48"/>
      <c r="H47" s="48"/>
      <c r="I47" s="48"/>
      <c r="J47" s="48"/>
      <c r="K47" s="48"/>
      <c r="L47" s="48"/>
      <c r="M47" s="48"/>
      <c r="N47" s="49"/>
    </row>
    <row r="48" spans="2:14" ht="21" customHeight="1">
      <c r="B48" s="3" t="s">
        <v>107</v>
      </c>
      <c r="D48" s="3"/>
      <c r="E48" s="1"/>
      <c r="F48" s="3"/>
      <c r="G48" s="12">
        <f>+G40</f>
        <v>3728</v>
      </c>
      <c r="H48" s="48"/>
      <c r="I48" s="9">
        <f>+I40</f>
        <v>3446</v>
      </c>
      <c r="J48" s="48"/>
      <c r="K48" s="12">
        <f>+K40</f>
        <v>8302</v>
      </c>
      <c r="L48" s="48"/>
      <c r="M48" s="9">
        <f>+M40</f>
        <v>11755</v>
      </c>
      <c r="N48" s="49"/>
    </row>
    <row r="49" spans="2:14" ht="21" customHeight="1">
      <c r="B49" s="3" t="s">
        <v>57</v>
      </c>
      <c r="D49" s="3"/>
      <c r="E49" s="1"/>
      <c r="F49" s="3"/>
      <c r="G49" s="98" t="s">
        <v>41</v>
      </c>
      <c r="H49" s="98"/>
      <c r="I49" s="98" t="s">
        <v>41</v>
      </c>
      <c r="J49" s="98"/>
      <c r="K49" s="98" t="s">
        <v>41</v>
      </c>
      <c r="L49" s="98"/>
      <c r="M49" s="98" t="s">
        <v>41</v>
      </c>
      <c r="N49" s="49"/>
    </row>
    <row r="50" spans="4:14" ht="21" customHeight="1" thickBot="1">
      <c r="D50" s="3"/>
      <c r="E50" s="1"/>
      <c r="F50" s="3"/>
      <c r="G50" s="47">
        <f>SUM(G48:G49)</f>
        <v>3728</v>
      </c>
      <c r="H50" s="48"/>
      <c r="I50" s="50">
        <f>SUM(I48:I49)</f>
        <v>3446</v>
      </c>
      <c r="J50" s="48"/>
      <c r="K50" s="47">
        <f>SUM(K48:K49)</f>
        <v>8302</v>
      </c>
      <c r="L50" s="48"/>
      <c r="M50" s="50">
        <f>SUM(M48:M49)</f>
        <v>11755</v>
      </c>
      <c r="N50" s="18"/>
    </row>
    <row r="51" spans="4:14" ht="6" customHeight="1" thickTop="1">
      <c r="D51" s="3"/>
      <c r="E51" s="1"/>
      <c r="F51" s="3"/>
      <c r="G51" s="48"/>
      <c r="H51" s="48"/>
      <c r="I51" s="48"/>
      <c r="J51" s="48"/>
      <c r="K51" s="48"/>
      <c r="L51" s="48"/>
      <c r="M51" s="48"/>
      <c r="N51" s="49"/>
    </row>
    <row r="52" spans="1:14" ht="21" customHeight="1" thickBot="1">
      <c r="A52" s="52" t="s">
        <v>176</v>
      </c>
      <c r="D52" s="3"/>
      <c r="E52" s="45">
        <v>24</v>
      </c>
      <c r="F52" s="3"/>
      <c r="G52" s="152">
        <f>+G43/1122298</f>
        <v>0.0026891253481695593</v>
      </c>
      <c r="H52" s="48"/>
      <c r="I52" s="152">
        <v>0.0006195584517378374</v>
      </c>
      <c r="J52" s="48"/>
      <c r="K52" s="152">
        <f>+K43/1122298</f>
        <v>0.006764691730716797</v>
      </c>
      <c r="L52" s="48"/>
      <c r="M52" s="189">
        <v>0.009</v>
      </c>
      <c r="N52" s="49"/>
    </row>
    <row r="53" spans="4:14" ht="6" customHeight="1" thickTop="1">
      <c r="D53" s="3"/>
      <c r="E53" s="1"/>
      <c r="F53" s="3"/>
      <c r="G53" s="48"/>
      <c r="H53" s="48"/>
      <c r="I53" s="48"/>
      <c r="J53" s="48"/>
      <c r="K53" s="48"/>
      <c r="L53" s="48"/>
      <c r="M53" s="48"/>
      <c r="N53" s="49"/>
    </row>
    <row r="54" spans="1:14" ht="21" customHeight="1" thickBot="1">
      <c r="A54" s="52" t="s">
        <v>177</v>
      </c>
      <c r="D54" s="3"/>
      <c r="E54" s="45">
        <v>24</v>
      </c>
      <c r="F54" s="3"/>
      <c r="G54" s="152">
        <f>+G43/1122298</f>
        <v>0.0026891253481695593</v>
      </c>
      <c r="H54" s="163"/>
      <c r="I54" s="184">
        <f>I43/1041064</f>
        <v>0.0006195584517378374</v>
      </c>
      <c r="J54" s="163"/>
      <c r="K54" s="152">
        <f>+K43/1122298</f>
        <v>0.006764691730716797</v>
      </c>
      <c r="L54" s="163"/>
      <c r="M54" s="184">
        <f>M43/1041064</f>
        <v>0.008630593316068944</v>
      </c>
      <c r="N54" s="49"/>
    </row>
    <row r="55" ht="24.75" customHeight="1" thickTop="1">
      <c r="N55" s="51"/>
    </row>
    <row r="56" spans="7:11" ht="21">
      <c r="G56" s="185"/>
      <c r="I56" s="186"/>
      <c r="K56" s="187"/>
    </row>
    <row r="57" spans="7:11" ht="21">
      <c r="G57" s="185"/>
      <c r="I57" s="186"/>
      <c r="K57" s="188"/>
    </row>
  </sheetData>
  <sheetProtection/>
  <mergeCells count="4">
    <mergeCell ref="K1:M1"/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5" useFirstPageNumber="1" horizontalDpi="600" verticalDpi="600" orientation="portrait" paperSize="9" scale="76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Normal="120" zoomScaleSheetLayoutView="100" workbookViewId="0" topLeftCell="A10">
      <selection activeCell="B16" sqref="B16"/>
    </sheetView>
  </sheetViews>
  <sheetFormatPr defaultColWidth="9.140625" defaultRowHeight="24.75" customHeight="1"/>
  <cols>
    <col min="1" max="1" width="48.7109375" style="62" customWidth="1"/>
    <col min="2" max="2" width="7.57421875" style="62" customWidth="1"/>
    <col min="3" max="3" width="1.57421875" style="62" customWidth="1"/>
    <col min="4" max="4" width="15.7109375" style="62" customWidth="1"/>
    <col min="5" max="5" width="1.421875" style="62" customWidth="1"/>
    <col min="6" max="6" width="13.8515625" style="62" customWidth="1"/>
    <col min="7" max="7" width="1.421875" style="62" customWidth="1"/>
    <col min="8" max="8" width="11.140625" style="62" customWidth="1"/>
    <col min="9" max="9" width="1.421875" style="62" customWidth="1"/>
    <col min="10" max="10" width="13.00390625" style="62" customWidth="1"/>
    <col min="11" max="11" width="1.1484375" style="62" customWidth="1"/>
    <col min="12" max="12" width="23.7109375" style="62" bestFit="1" customWidth="1"/>
    <col min="13" max="13" width="1.1484375" style="62" customWidth="1"/>
    <col min="14" max="14" width="15.7109375" style="62" customWidth="1"/>
    <col min="15" max="15" width="1.1484375" style="62" customWidth="1"/>
    <col min="16" max="16" width="15.7109375" style="62" customWidth="1"/>
    <col min="17" max="17" width="1.1484375" style="62" customWidth="1"/>
    <col min="18" max="18" width="15.7109375" style="62" customWidth="1"/>
    <col min="19" max="19" width="5.57421875" style="62" customWidth="1"/>
    <col min="20" max="20" width="9.57421875" style="62" bestFit="1" customWidth="1"/>
    <col min="21" max="21" width="9.8515625" style="62" bestFit="1" customWidth="1"/>
    <col min="22" max="16384" width="9.140625" style="62" customWidth="1"/>
  </cols>
  <sheetData>
    <row r="1" spans="1:19" ht="24" customHeight="1">
      <c r="A1" s="70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06" t="s">
        <v>87</v>
      </c>
      <c r="Q1" s="206"/>
      <c r="R1" s="206"/>
      <c r="S1" s="91"/>
    </row>
    <row r="2" spans="1:19" ht="24" customHeight="1">
      <c r="A2" s="70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06" t="s">
        <v>88</v>
      </c>
      <c r="Q2" s="206"/>
      <c r="R2" s="206"/>
      <c r="S2" s="91"/>
    </row>
    <row r="3" spans="1:19" ht="24" customHeight="1">
      <c r="A3" s="70" t="s">
        <v>155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7"/>
      <c r="O3" s="7"/>
      <c r="P3" s="7"/>
      <c r="Q3" s="7"/>
      <c r="R3" s="7"/>
      <c r="S3" s="7"/>
    </row>
    <row r="4" spans="1:14" ht="7.5" customHeight="1">
      <c r="A4" s="65"/>
      <c r="B4" s="3"/>
      <c r="C4" s="65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9" ht="22.5" customHeight="1">
      <c r="A5" s="65"/>
      <c r="B5" s="65"/>
      <c r="C5" s="65"/>
      <c r="D5" s="201" t="s">
        <v>96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1"/>
    </row>
    <row r="6" spans="1:19" ht="22.5" customHeight="1">
      <c r="A6" s="65"/>
      <c r="B6" s="65"/>
      <c r="C6" s="65"/>
      <c r="D6" s="202" t="s">
        <v>1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1"/>
    </row>
    <row r="7" spans="1:19" ht="22.5" customHeight="1">
      <c r="A7" s="3"/>
      <c r="C7" s="65"/>
      <c r="E7" s="1"/>
      <c r="F7" s="1"/>
      <c r="G7" s="1"/>
      <c r="H7" s="1"/>
      <c r="I7" s="1"/>
      <c r="J7" s="1"/>
      <c r="K7" s="1"/>
      <c r="L7" s="78" t="s">
        <v>62</v>
      </c>
      <c r="M7" s="3"/>
      <c r="N7" s="1"/>
      <c r="O7" s="3"/>
      <c r="P7" s="1"/>
      <c r="Q7" s="3"/>
      <c r="R7" s="3"/>
      <c r="S7" s="3"/>
    </row>
    <row r="8" spans="1:19" ht="22.5" customHeight="1">
      <c r="A8" s="3"/>
      <c r="C8" s="65"/>
      <c r="E8" s="1"/>
      <c r="F8" s="1"/>
      <c r="G8" s="1"/>
      <c r="H8" s="1"/>
      <c r="I8" s="1"/>
      <c r="J8" s="1"/>
      <c r="K8" s="1"/>
      <c r="L8" s="113" t="s">
        <v>20</v>
      </c>
      <c r="M8" s="3"/>
      <c r="N8" s="1"/>
      <c r="O8" s="3"/>
      <c r="P8" s="1"/>
      <c r="Q8" s="3"/>
      <c r="R8" s="3"/>
      <c r="S8" s="3"/>
    </row>
    <row r="9" spans="1:19" ht="22.5" customHeight="1">
      <c r="A9" s="3"/>
      <c r="C9" s="65"/>
      <c r="E9" s="1"/>
      <c r="F9" s="1"/>
      <c r="G9" s="1"/>
      <c r="H9" s="201" t="s">
        <v>66</v>
      </c>
      <c r="I9" s="201"/>
      <c r="J9" s="201"/>
      <c r="K9" s="1"/>
      <c r="L9" s="103" t="s">
        <v>97</v>
      </c>
      <c r="M9" s="3"/>
      <c r="N9" s="1"/>
      <c r="O9" s="3"/>
      <c r="P9" s="1"/>
      <c r="Q9" s="3"/>
      <c r="R9" s="3"/>
      <c r="S9" s="3"/>
    </row>
    <row r="10" spans="1:16" ht="22.5" customHeight="1">
      <c r="A10" s="3"/>
      <c r="C10" s="3"/>
      <c r="E10" s="1"/>
      <c r="F10" s="1"/>
      <c r="G10" s="1"/>
      <c r="H10" s="1" t="s">
        <v>42</v>
      </c>
      <c r="I10" s="1"/>
      <c r="J10" s="1"/>
      <c r="K10" s="1"/>
      <c r="L10" s="1" t="s">
        <v>81</v>
      </c>
      <c r="M10" s="1"/>
      <c r="N10" s="1" t="s">
        <v>67</v>
      </c>
      <c r="P10" s="1" t="s">
        <v>123</v>
      </c>
    </row>
    <row r="11" spans="1:19" ht="22.5" customHeight="1">
      <c r="A11" s="3"/>
      <c r="B11" s="73"/>
      <c r="C11" s="3"/>
      <c r="D11" s="73" t="s">
        <v>74</v>
      </c>
      <c r="E11" s="1"/>
      <c r="F11" s="1"/>
      <c r="G11" s="1"/>
      <c r="H11" s="1" t="s">
        <v>43</v>
      </c>
      <c r="I11" s="1"/>
      <c r="J11" s="1" t="s">
        <v>44</v>
      </c>
      <c r="K11" s="1"/>
      <c r="L11" s="1" t="s">
        <v>125</v>
      </c>
      <c r="M11" s="1"/>
      <c r="N11" s="1" t="s">
        <v>20</v>
      </c>
      <c r="P11" s="1" t="s">
        <v>98</v>
      </c>
      <c r="R11" s="1" t="s">
        <v>67</v>
      </c>
      <c r="S11" s="1"/>
    </row>
    <row r="12" spans="1:19" ht="22.5" customHeight="1">
      <c r="A12" s="91"/>
      <c r="B12" s="74" t="s">
        <v>2</v>
      </c>
      <c r="C12" s="3"/>
      <c r="D12" s="74" t="s">
        <v>75</v>
      </c>
      <c r="E12" s="1"/>
      <c r="F12" s="68" t="s">
        <v>47</v>
      </c>
      <c r="G12" s="1"/>
      <c r="H12" s="68" t="s">
        <v>23</v>
      </c>
      <c r="I12" s="1"/>
      <c r="J12" s="68" t="s">
        <v>58</v>
      </c>
      <c r="K12" s="1"/>
      <c r="L12" s="68" t="s">
        <v>126</v>
      </c>
      <c r="M12" s="1"/>
      <c r="N12" s="68" t="s">
        <v>86</v>
      </c>
      <c r="O12" s="3"/>
      <c r="P12" s="68" t="s">
        <v>59</v>
      </c>
      <c r="Q12" s="3"/>
      <c r="R12" s="68" t="s">
        <v>20</v>
      </c>
      <c r="S12" s="1"/>
    </row>
    <row r="13" spans="1:19" ht="13.5" customHeight="1">
      <c r="A13" s="3"/>
      <c r="B13" s="73"/>
      <c r="C13" s="3"/>
      <c r="D13" s="73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  <c r="P13" s="1"/>
      <c r="Q13" s="3"/>
      <c r="R13" s="1"/>
      <c r="S13" s="1"/>
    </row>
    <row r="14" spans="1:19" ht="22.5" customHeight="1">
      <c r="A14" s="82" t="s">
        <v>137</v>
      </c>
      <c r="B14" s="76"/>
      <c r="D14" s="76">
        <v>1041096</v>
      </c>
      <c r="F14" s="76">
        <v>208730</v>
      </c>
      <c r="G14" s="76"/>
      <c r="H14" s="76">
        <v>7911</v>
      </c>
      <c r="J14" s="76">
        <v>-2413</v>
      </c>
      <c r="L14" s="76">
        <v>-538</v>
      </c>
      <c r="N14" s="9">
        <f>SUM(D14:L14)</f>
        <v>1254786</v>
      </c>
      <c r="P14" s="111" t="s">
        <v>41</v>
      </c>
      <c r="R14" s="9">
        <f>SUM(N14:P14)</f>
        <v>1254786</v>
      </c>
      <c r="S14" s="9"/>
    </row>
    <row r="15" spans="1:19" ht="22.5" customHeight="1">
      <c r="A15" s="190" t="s">
        <v>166</v>
      </c>
      <c r="B15" s="76"/>
      <c r="D15" s="76"/>
      <c r="F15" s="76"/>
      <c r="G15" s="76"/>
      <c r="H15" s="76"/>
      <c r="J15" s="76"/>
      <c r="L15" s="76"/>
      <c r="N15" s="9"/>
      <c r="P15" s="111"/>
      <c r="R15" s="9"/>
      <c r="S15" s="9"/>
    </row>
    <row r="16" spans="1:19" ht="22.5" customHeight="1">
      <c r="A16" s="191" t="s">
        <v>167</v>
      </c>
      <c r="B16" s="196">
        <v>21</v>
      </c>
      <c r="D16" s="76">
        <v>81202</v>
      </c>
      <c r="F16" s="98" t="s">
        <v>41</v>
      </c>
      <c r="G16" s="76"/>
      <c r="H16" s="98" t="s">
        <v>41</v>
      </c>
      <c r="J16" s="98" t="s">
        <v>41</v>
      </c>
      <c r="L16" s="98" t="s">
        <v>41</v>
      </c>
      <c r="N16" s="9">
        <f>SUM(D16:L16)</f>
        <v>81202</v>
      </c>
      <c r="P16" s="98" t="s">
        <v>41</v>
      </c>
      <c r="R16" s="9">
        <f>SUM(N16:P16)</f>
        <v>81202</v>
      </c>
      <c r="S16" s="9"/>
    </row>
    <row r="17" spans="1:19" ht="22.5" customHeight="1">
      <c r="A17" s="190" t="s">
        <v>168</v>
      </c>
      <c r="B17" s="66"/>
      <c r="D17" s="192">
        <f>SUM(D16)</f>
        <v>81202</v>
      </c>
      <c r="F17" s="107" t="s">
        <v>41</v>
      </c>
      <c r="G17" s="76"/>
      <c r="H17" s="107" t="s">
        <v>41</v>
      </c>
      <c r="J17" s="107" t="s">
        <v>41</v>
      </c>
      <c r="L17" s="107" t="s">
        <v>41</v>
      </c>
      <c r="N17" s="46">
        <f>SUM(D17:L17)</f>
        <v>81202</v>
      </c>
      <c r="P17" s="107" t="s">
        <v>41</v>
      </c>
      <c r="R17" s="46">
        <f>SUM(N17:P17)</f>
        <v>81202</v>
      </c>
      <c r="S17" s="9"/>
    </row>
    <row r="18" spans="1:19" ht="22.5" customHeight="1">
      <c r="A18" s="7" t="s">
        <v>108</v>
      </c>
      <c r="B18" s="98"/>
      <c r="D18" s="98"/>
      <c r="E18" s="31"/>
      <c r="F18" s="98"/>
      <c r="G18" s="98"/>
      <c r="H18" s="98"/>
      <c r="I18" s="9"/>
      <c r="J18" s="96"/>
      <c r="K18" s="9"/>
      <c r="L18" s="96"/>
      <c r="M18" s="9"/>
      <c r="N18" s="9"/>
      <c r="O18" s="3"/>
      <c r="P18" s="102"/>
      <c r="Q18" s="3"/>
      <c r="R18" s="10"/>
      <c r="S18" s="10"/>
    </row>
    <row r="19" spans="1:19" ht="22.5" customHeight="1">
      <c r="A19" s="3" t="s">
        <v>92</v>
      </c>
      <c r="B19" s="98"/>
      <c r="D19" s="98" t="s">
        <v>41</v>
      </c>
      <c r="E19" s="31"/>
      <c r="F19" s="98" t="s">
        <v>41</v>
      </c>
      <c r="G19" s="98"/>
      <c r="H19" s="98" t="s">
        <v>41</v>
      </c>
      <c r="I19" s="9"/>
      <c r="J19" s="98">
        <f>งบกำไรขาดทุนเบ็ดเสร็จ6เดือน!G26</f>
        <v>3018</v>
      </c>
      <c r="K19" s="9"/>
      <c r="L19" s="98" t="s">
        <v>41</v>
      </c>
      <c r="M19" s="9"/>
      <c r="N19" s="9">
        <f>SUM(D19:L19)</f>
        <v>3018</v>
      </c>
      <c r="O19" s="3"/>
      <c r="P19" s="98" t="s">
        <v>41</v>
      </c>
      <c r="Q19" s="3"/>
      <c r="R19" s="9">
        <f>SUM(N19:P19)</f>
        <v>3018</v>
      </c>
      <c r="S19" s="10"/>
    </row>
    <row r="20" spans="1:19" ht="22.5" customHeight="1">
      <c r="A20" s="3" t="s">
        <v>110</v>
      </c>
      <c r="B20" s="98"/>
      <c r="D20" s="98" t="s">
        <v>41</v>
      </c>
      <c r="E20" s="31"/>
      <c r="F20" s="98" t="s">
        <v>41</v>
      </c>
      <c r="G20" s="98"/>
      <c r="H20" s="98" t="s">
        <v>41</v>
      </c>
      <c r="I20" s="9"/>
      <c r="J20" s="98" t="s">
        <v>41</v>
      </c>
      <c r="K20" s="9"/>
      <c r="L20" s="98">
        <f>+งบกำไรขาดทุนเบ็ดเสร็จ6เดือน!G38</f>
        <v>710</v>
      </c>
      <c r="M20" s="9"/>
      <c r="N20" s="9">
        <f>SUM(D20:L20)</f>
        <v>710</v>
      </c>
      <c r="O20" s="3"/>
      <c r="P20" s="98" t="s">
        <v>41</v>
      </c>
      <c r="Q20" s="3"/>
      <c r="R20" s="9">
        <f>SUM(N20:P20)</f>
        <v>710</v>
      </c>
      <c r="S20" s="10"/>
    </row>
    <row r="21" spans="1:19" ht="22.5" customHeight="1">
      <c r="A21" s="7" t="s">
        <v>109</v>
      </c>
      <c r="B21" s="98"/>
      <c r="D21" s="107" t="s">
        <v>41</v>
      </c>
      <c r="E21" s="98"/>
      <c r="F21" s="107" t="s">
        <v>41</v>
      </c>
      <c r="G21" s="98"/>
      <c r="H21" s="107" t="s">
        <v>41</v>
      </c>
      <c r="I21" s="98"/>
      <c r="J21" s="107">
        <f>SUM(J19:J20)</f>
        <v>3018</v>
      </c>
      <c r="K21" s="35"/>
      <c r="L21" s="107">
        <f>SUM(L19:L20)</f>
        <v>710</v>
      </c>
      <c r="M21" s="35"/>
      <c r="N21" s="107">
        <f>SUM(N19:N20)</f>
        <v>3728</v>
      </c>
      <c r="O21" s="3"/>
      <c r="P21" s="107" t="s">
        <v>41</v>
      </c>
      <c r="Q21" s="3"/>
      <c r="R21" s="46">
        <f>SUM(N21:P21)</f>
        <v>3728</v>
      </c>
      <c r="S21" s="10"/>
    </row>
    <row r="22" spans="1:20" ht="22.5" customHeight="1" thickBot="1">
      <c r="A22" s="82" t="s">
        <v>157</v>
      </c>
      <c r="B22" s="9"/>
      <c r="C22" s="65"/>
      <c r="D22" s="106">
        <f>SUM(D14,D17)</f>
        <v>1122298</v>
      </c>
      <c r="E22" s="9"/>
      <c r="F22" s="106">
        <f>SUM(F14,F21)</f>
        <v>208730</v>
      </c>
      <c r="G22" s="9"/>
      <c r="H22" s="106">
        <f>SUM(H14,H21)</f>
        <v>7911</v>
      </c>
      <c r="I22" s="9"/>
      <c r="J22" s="106">
        <f>SUM(J14,J21)</f>
        <v>605</v>
      </c>
      <c r="K22" s="9"/>
      <c r="L22" s="106">
        <f>SUM(L14,L21)</f>
        <v>172</v>
      </c>
      <c r="M22" s="9"/>
      <c r="N22" s="106">
        <f>SUM(N14,N17,N21)</f>
        <v>1339716</v>
      </c>
      <c r="O22" s="9">
        <f>+O14+O21</f>
        <v>0</v>
      </c>
      <c r="P22" s="112" t="s">
        <v>41</v>
      </c>
      <c r="Q22" s="3"/>
      <c r="R22" s="106">
        <f>SUM(R14,R17,R21)</f>
        <v>1339716</v>
      </c>
      <c r="S22" s="9"/>
      <c r="T22" s="83">
        <f>+R22-'งบแสดงฐานะการเงิน '!H80</f>
        <v>0</v>
      </c>
    </row>
    <row r="23" spans="2:19" ht="6.75" customHeight="1" thickTop="1">
      <c r="B23" s="73"/>
      <c r="C23" s="3"/>
      <c r="D23" s="73"/>
      <c r="E23" s="1"/>
      <c r="F23" s="122"/>
      <c r="G23" s="122"/>
      <c r="H23" s="1"/>
      <c r="I23" s="1"/>
      <c r="J23" s="1"/>
      <c r="K23" s="1"/>
      <c r="L23" s="1"/>
      <c r="M23" s="1"/>
      <c r="N23" s="1"/>
      <c r="O23" s="3"/>
      <c r="P23" s="1"/>
      <c r="Q23" s="3"/>
      <c r="R23" s="1"/>
      <c r="S23" s="1"/>
    </row>
    <row r="24" spans="1:19" ht="22.5" customHeight="1">
      <c r="A24" s="82" t="s">
        <v>100</v>
      </c>
      <c r="B24" s="123"/>
      <c r="D24" s="123">
        <v>1041064</v>
      </c>
      <c r="F24" s="123">
        <v>208730</v>
      </c>
      <c r="G24" s="123"/>
      <c r="H24" s="123">
        <v>7911</v>
      </c>
      <c r="I24" s="123"/>
      <c r="J24" s="123">
        <v>20195</v>
      </c>
      <c r="K24" s="123"/>
      <c r="L24" s="123">
        <v>-11401</v>
      </c>
      <c r="N24" s="9">
        <f>SUM(D24:L24)</f>
        <v>1266499</v>
      </c>
      <c r="P24" s="98" t="s">
        <v>41</v>
      </c>
      <c r="R24" s="9">
        <f>SUM(N24:P24)</f>
        <v>1266499</v>
      </c>
      <c r="S24" s="9"/>
    </row>
    <row r="25" spans="1:19" ht="22.5" customHeight="1">
      <c r="A25" s="7" t="s">
        <v>108</v>
      </c>
      <c r="B25" s="123"/>
      <c r="D25" s="123"/>
      <c r="E25" s="31"/>
      <c r="F25" s="98"/>
      <c r="G25" s="98"/>
      <c r="H25" s="98"/>
      <c r="I25" s="9"/>
      <c r="J25" s="96"/>
      <c r="K25" s="9"/>
      <c r="L25" s="96"/>
      <c r="M25" s="9"/>
      <c r="N25" s="9"/>
      <c r="O25" s="3"/>
      <c r="P25" s="102"/>
      <c r="Q25" s="3"/>
      <c r="R25" s="10"/>
      <c r="S25" s="10"/>
    </row>
    <row r="26" spans="1:19" ht="22.5" customHeight="1">
      <c r="A26" s="3" t="s">
        <v>92</v>
      </c>
      <c r="B26" s="98"/>
      <c r="D26" s="98" t="s">
        <v>41</v>
      </c>
      <c r="E26" s="31"/>
      <c r="F26" s="98" t="s">
        <v>41</v>
      </c>
      <c r="G26" s="98"/>
      <c r="H26" s="98" t="s">
        <v>41</v>
      </c>
      <c r="I26" s="9"/>
      <c r="J26" s="98">
        <f>งบกำไรขาดทุนเบ็ดเสร็จ6เดือน!I26</f>
        <v>645</v>
      </c>
      <c r="K26" s="9"/>
      <c r="L26" s="98" t="s">
        <v>41</v>
      </c>
      <c r="M26" s="9"/>
      <c r="N26" s="9">
        <f>SUM(D26:L26)</f>
        <v>645</v>
      </c>
      <c r="O26" s="3"/>
      <c r="P26" s="98" t="s">
        <v>41</v>
      </c>
      <c r="Q26" s="3"/>
      <c r="R26" s="10">
        <f>SUM(N26:Q26)</f>
        <v>645</v>
      </c>
      <c r="S26" s="10"/>
    </row>
    <row r="27" spans="1:19" ht="22.5" customHeight="1">
      <c r="A27" s="3" t="s">
        <v>110</v>
      </c>
      <c r="B27" s="98"/>
      <c r="D27" s="98" t="s">
        <v>41</v>
      </c>
      <c r="E27" s="31"/>
      <c r="F27" s="98" t="s">
        <v>41</v>
      </c>
      <c r="G27" s="98"/>
      <c r="H27" s="98" t="s">
        <v>41</v>
      </c>
      <c r="I27" s="9"/>
      <c r="J27" s="129">
        <f>+งบกำไรขาดทุนเบ็ดเสร็จ6เดือน!I34</f>
        <v>1213</v>
      </c>
      <c r="K27" s="9"/>
      <c r="L27" s="96">
        <f>งบกำไรขาดทุนเบ็ดเสร็จ6เดือน!M37</f>
        <v>1588</v>
      </c>
      <c r="M27" s="9"/>
      <c r="N27" s="9">
        <f>SUM(D27:L27)</f>
        <v>2801</v>
      </c>
      <c r="O27" s="3"/>
      <c r="P27" s="98" t="s">
        <v>41</v>
      </c>
      <c r="Q27" s="3"/>
      <c r="R27" s="10">
        <f>SUM(N27:Q27)</f>
        <v>2801</v>
      </c>
      <c r="S27" s="10"/>
    </row>
    <row r="28" spans="1:20" ht="22.5" customHeight="1">
      <c r="A28" s="7" t="s">
        <v>109</v>
      </c>
      <c r="B28" s="98"/>
      <c r="D28" s="107" t="s">
        <v>41</v>
      </c>
      <c r="E28" s="31"/>
      <c r="F28" s="107" t="s">
        <v>41</v>
      </c>
      <c r="G28" s="98"/>
      <c r="H28" s="107" t="s">
        <v>41</v>
      </c>
      <c r="I28" s="9"/>
      <c r="J28" s="107">
        <f>SUM(J26:J27)</f>
        <v>1858</v>
      </c>
      <c r="K28" s="9"/>
      <c r="L28" s="107">
        <f>SUM(L26:L27)</f>
        <v>1588</v>
      </c>
      <c r="M28" s="9"/>
      <c r="N28" s="107">
        <f>SUM(N26:N27)</f>
        <v>3446</v>
      </c>
      <c r="O28" s="3"/>
      <c r="P28" s="107" t="s">
        <v>41</v>
      </c>
      <c r="Q28" s="3"/>
      <c r="R28" s="107">
        <f>SUM(R26:R27)</f>
        <v>3446</v>
      </c>
      <c r="S28" s="10"/>
      <c r="T28" s="124"/>
    </row>
    <row r="29" spans="1:19" ht="22.5" customHeight="1" thickBot="1">
      <c r="A29" s="82" t="s">
        <v>156</v>
      </c>
      <c r="B29" s="9"/>
      <c r="C29" s="65"/>
      <c r="D29" s="106">
        <f>SUM(D24,D28)</f>
        <v>1041064</v>
      </c>
      <c r="E29" s="9"/>
      <c r="F29" s="106">
        <f>SUM(F24,F28)</f>
        <v>208730</v>
      </c>
      <c r="G29" s="9"/>
      <c r="H29" s="106">
        <f>SUM(H24,H28)</f>
        <v>7911</v>
      </c>
      <c r="I29" s="9"/>
      <c r="J29" s="106">
        <f>SUM(J24,J28)</f>
        <v>22053</v>
      </c>
      <c r="K29" s="9"/>
      <c r="L29" s="106">
        <f>SUM(L24,L28)</f>
        <v>-9813</v>
      </c>
      <c r="M29" s="9"/>
      <c r="N29" s="106">
        <f>SUM(N24,N28)</f>
        <v>1269945</v>
      </c>
      <c r="O29" s="3"/>
      <c r="P29" s="112" t="s">
        <v>41</v>
      </c>
      <c r="Q29" s="3"/>
      <c r="R29" s="106">
        <f>SUM(R24,R28)</f>
        <v>1269945</v>
      </c>
      <c r="S29" s="9"/>
    </row>
    <row r="30" spans="1:19" ht="22.5" customHeight="1" thickTop="1">
      <c r="A30" s="3"/>
      <c r="B30" s="73"/>
      <c r="C30" s="3"/>
      <c r="D30" s="73"/>
      <c r="E30" s="1"/>
      <c r="F30" s="122"/>
      <c r="G30" s="122"/>
      <c r="H30" s="1"/>
      <c r="I30" s="1"/>
      <c r="J30" s="1"/>
      <c r="K30" s="1"/>
      <c r="L30" s="1"/>
      <c r="M30" s="1"/>
      <c r="N30" s="162"/>
      <c r="O30" s="3"/>
      <c r="P30" s="1"/>
      <c r="Q30" s="3"/>
      <c r="R30" s="1"/>
      <c r="S30" s="1"/>
    </row>
    <row r="31" spans="1:19" ht="24" customHeight="1">
      <c r="A31" s="63"/>
      <c r="B31" s="153"/>
      <c r="C31" s="6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3"/>
      <c r="P31" s="35"/>
      <c r="Q31" s="3"/>
      <c r="R31" s="9"/>
      <c r="S31" s="9"/>
    </row>
    <row r="34" spans="10:16" s="83" customFormat="1" ht="24.75" customHeight="1">
      <c r="J34" s="77"/>
      <c r="P34" s="84"/>
    </row>
    <row r="35" s="83" customFormat="1" ht="24.75" customHeight="1"/>
    <row r="36" s="83" customFormat="1" ht="24.75" customHeight="1">
      <c r="J36" s="77"/>
    </row>
    <row r="37" s="83" customFormat="1" ht="24.75" customHeight="1">
      <c r="J37" s="77"/>
    </row>
    <row r="38" s="83" customFormat="1" ht="24.75" customHeight="1"/>
    <row r="39" s="83" customFormat="1" ht="24.75" customHeight="1"/>
    <row r="40" s="83" customFormat="1" ht="24.75" customHeight="1"/>
    <row r="41" s="83" customFormat="1" ht="24.75" customHeight="1"/>
    <row r="42" s="83" customFormat="1" ht="24.75" customHeight="1"/>
    <row r="43" s="83" customFormat="1" ht="24.75" customHeight="1"/>
    <row r="48" ht="24.75" customHeight="1">
      <c r="J48" s="174"/>
    </row>
  </sheetData>
  <sheetProtection/>
  <mergeCells count="5">
    <mergeCell ref="D6:R6"/>
    <mergeCell ref="D5:R5"/>
    <mergeCell ref="H9:J9"/>
    <mergeCell ref="P1:R1"/>
    <mergeCell ref="P2:R2"/>
  </mergeCells>
  <printOptions/>
  <pageMargins left="0.7086614173228347" right="0.2755905511811024" top="0.7874015748031497" bottom="0.5905511811023623" header="0.3937007874015748" footer="0.3937007874015748"/>
  <pageSetup firstPageNumber="6" useFirstPageNumber="1" horizontalDpi="600" verticalDpi="600" orientation="landscape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5"/>
  <sheetViews>
    <sheetView view="pageBreakPreview" zoomScale="110" zoomScaleNormal="120" zoomScaleSheetLayoutView="110" zoomScalePageLayoutView="0" workbookViewId="0" topLeftCell="A16">
      <selection activeCell="C16" sqref="C16"/>
    </sheetView>
  </sheetViews>
  <sheetFormatPr defaultColWidth="9.140625" defaultRowHeight="22.5" customHeight="1"/>
  <cols>
    <col min="1" max="1" width="48.7109375" style="62" customWidth="1"/>
    <col min="2" max="2" width="1.57421875" style="62" customWidth="1"/>
    <col min="3" max="3" width="8.00390625" style="64" bestFit="1" customWidth="1"/>
    <col min="4" max="4" width="1.421875" style="62" customWidth="1"/>
    <col min="5" max="5" width="19.7109375" style="62" customWidth="1"/>
    <col min="6" max="6" width="1.421875" style="62" customWidth="1"/>
    <col min="7" max="7" width="19.7109375" style="62" customWidth="1"/>
    <col min="8" max="8" width="1.421875" style="62" customWidth="1"/>
    <col min="9" max="9" width="19.7109375" style="62" customWidth="1"/>
    <col min="10" max="10" width="1.421875" style="62" customWidth="1"/>
    <col min="11" max="11" width="19.7109375" style="62" customWidth="1"/>
    <col min="12" max="12" width="1.421875" style="62" customWidth="1"/>
    <col min="13" max="13" width="23.7109375" style="62" bestFit="1" customWidth="1"/>
    <col min="14" max="14" width="1.1484375" style="62" customWidth="1"/>
    <col min="15" max="15" width="19.7109375" style="62" customWidth="1"/>
    <col min="16" max="16" width="4.421875" style="62" customWidth="1"/>
    <col min="17" max="16384" width="9.140625" style="62" customWidth="1"/>
  </cols>
  <sheetData>
    <row r="1" spans="1:16" s="71" customFormat="1" ht="24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3"/>
      <c r="M1" s="206" t="s">
        <v>87</v>
      </c>
      <c r="N1" s="206"/>
      <c r="O1" s="206"/>
      <c r="P1" s="55"/>
    </row>
    <row r="2" spans="1:16" s="71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3"/>
      <c r="M2" s="206" t="s">
        <v>88</v>
      </c>
      <c r="N2" s="206"/>
      <c r="O2" s="206"/>
      <c r="P2" s="55"/>
    </row>
    <row r="3" spans="1:16" s="71" customFormat="1" ht="24" customHeight="1">
      <c r="A3" s="70" t="str">
        <f>ส่วนของผู้ถือหุ้นงบรวม!A3</f>
        <v>สำหรับงวดหกเดือนสิ้นสุดวันที่ 30 มิถุนายน 2560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7.5" customHeight="1">
      <c r="A4" s="65"/>
      <c r="B4" s="65"/>
      <c r="C4" s="1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2.5" customHeight="1">
      <c r="A5" s="65"/>
      <c r="B5" s="65"/>
      <c r="D5" s="3"/>
      <c r="E5" s="201" t="s">
        <v>96</v>
      </c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1"/>
    </row>
    <row r="6" spans="1:16" ht="22.5" customHeight="1">
      <c r="A6" s="65"/>
      <c r="B6" s="65"/>
      <c r="D6" s="3"/>
      <c r="E6" s="202" t="s">
        <v>71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1"/>
    </row>
    <row r="7" spans="1:16" ht="22.5" customHeight="1">
      <c r="A7" s="65"/>
      <c r="B7" s="65"/>
      <c r="D7" s="3"/>
      <c r="E7" s="1"/>
      <c r="F7" s="1"/>
      <c r="G7" s="1"/>
      <c r="H7" s="1"/>
      <c r="I7" s="78"/>
      <c r="J7" s="78"/>
      <c r="K7" s="78"/>
      <c r="L7" s="1"/>
      <c r="M7" s="78" t="s">
        <v>62</v>
      </c>
      <c r="N7" s="72"/>
      <c r="O7" s="1"/>
      <c r="P7" s="1"/>
    </row>
    <row r="8" spans="1:16" ht="22.5" customHeight="1">
      <c r="A8" s="65"/>
      <c r="B8" s="65"/>
      <c r="D8" s="3"/>
      <c r="E8" s="1"/>
      <c r="F8" s="1"/>
      <c r="G8" s="1"/>
      <c r="H8" s="1"/>
      <c r="I8" s="207"/>
      <c r="J8" s="207"/>
      <c r="K8" s="207"/>
      <c r="L8" s="1"/>
      <c r="M8" s="113" t="s">
        <v>20</v>
      </c>
      <c r="N8" s="3"/>
      <c r="O8" s="1"/>
      <c r="P8" s="1"/>
    </row>
    <row r="9" spans="1:16" ht="22.5" customHeight="1">
      <c r="A9" s="65"/>
      <c r="B9" s="65"/>
      <c r="D9" s="3"/>
      <c r="E9" s="1"/>
      <c r="F9" s="1"/>
      <c r="G9" s="1"/>
      <c r="H9" s="1"/>
      <c r="I9" s="1"/>
      <c r="J9" s="1"/>
      <c r="K9" s="1"/>
      <c r="L9" s="1"/>
      <c r="M9" s="103" t="s">
        <v>110</v>
      </c>
      <c r="N9" s="1"/>
      <c r="O9" s="1"/>
      <c r="P9" s="1"/>
    </row>
    <row r="10" spans="1:16" ht="22.5" customHeight="1">
      <c r="A10" s="65"/>
      <c r="B10" s="65"/>
      <c r="D10" s="1"/>
      <c r="E10" s="1"/>
      <c r="F10" s="1"/>
      <c r="G10" s="1"/>
      <c r="H10" s="1"/>
      <c r="I10" s="201" t="s">
        <v>66</v>
      </c>
      <c r="J10" s="201"/>
      <c r="K10" s="201"/>
      <c r="L10" s="1"/>
      <c r="M10" s="1" t="s">
        <v>81</v>
      </c>
      <c r="N10" s="1"/>
      <c r="O10" s="1"/>
      <c r="P10" s="1"/>
    </row>
    <row r="11" spans="1:16" ht="22.5" customHeight="1">
      <c r="A11" s="65"/>
      <c r="B11" s="65"/>
      <c r="D11" s="1"/>
      <c r="E11" s="73" t="s">
        <v>74</v>
      </c>
      <c r="F11" s="1"/>
      <c r="G11" s="1"/>
      <c r="H11" s="1"/>
      <c r="I11" s="1" t="s">
        <v>77</v>
      </c>
      <c r="J11" s="1"/>
      <c r="K11" s="1"/>
      <c r="L11" s="1"/>
      <c r="M11" s="1" t="s">
        <v>125</v>
      </c>
      <c r="N11" s="1"/>
      <c r="O11" s="1" t="s">
        <v>67</v>
      </c>
      <c r="P11" s="1"/>
    </row>
    <row r="12" spans="1:16" ht="22.5" customHeight="1">
      <c r="A12" s="3"/>
      <c r="B12" s="3"/>
      <c r="C12" s="74" t="s">
        <v>2</v>
      </c>
      <c r="D12" s="1"/>
      <c r="E12" s="74" t="s">
        <v>75</v>
      </c>
      <c r="F12" s="1"/>
      <c r="G12" s="68" t="s">
        <v>47</v>
      </c>
      <c r="H12" s="1"/>
      <c r="I12" s="68" t="s">
        <v>63</v>
      </c>
      <c r="J12" s="1"/>
      <c r="K12" s="68" t="s">
        <v>44</v>
      </c>
      <c r="L12" s="1"/>
      <c r="M12" s="68" t="s">
        <v>126</v>
      </c>
      <c r="N12" s="1"/>
      <c r="O12" s="68" t="s">
        <v>20</v>
      </c>
      <c r="P12" s="1"/>
    </row>
    <row r="13" spans="1:16" ht="9.75" customHeight="1">
      <c r="A13" s="3"/>
      <c r="B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2.5" customHeight="1">
      <c r="A14" s="82" t="s">
        <v>137</v>
      </c>
      <c r="B14" s="3"/>
      <c r="D14" s="1"/>
      <c r="E14" s="76">
        <v>1041096</v>
      </c>
      <c r="G14" s="76">
        <v>208730</v>
      </c>
      <c r="I14" s="76">
        <v>7911</v>
      </c>
      <c r="K14" s="76">
        <v>34549</v>
      </c>
      <c r="M14" s="76">
        <v>-538</v>
      </c>
      <c r="O14" s="9">
        <f>SUM(E14:M14)</f>
        <v>1291748</v>
      </c>
      <c r="P14" s="1"/>
    </row>
    <row r="15" spans="1:16" ht="22.5" customHeight="1">
      <c r="A15" s="190" t="s">
        <v>166</v>
      </c>
      <c r="B15" s="3"/>
      <c r="D15" s="1"/>
      <c r="E15" s="76"/>
      <c r="G15" s="76"/>
      <c r="I15" s="76"/>
      <c r="K15" s="76"/>
      <c r="M15" s="76"/>
      <c r="O15" s="9"/>
      <c r="P15" s="1"/>
    </row>
    <row r="16" spans="1:16" ht="22.5" customHeight="1">
      <c r="A16" s="191" t="s">
        <v>167</v>
      </c>
      <c r="B16" s="3"/>
      <c r="C16" s="97" t="s">
        <v>186</v>
      </c>
      <c r="D16" s="1"/>
      <c r="E16" s="76">
        <v>81202</v>
      </c>
      <c r="G16" s="159" t="s">
        <v>41</v>
      </c>
      <c r="I16" s="159" t="s">
        <v>41</v>
      </c>
      <c r="K16" s="159" t="s">
        <v>41</v>
      </c>
      <c r="M16" s="159" t="s">
        <v>41</v>
      </c>
      <c r="O16" s="9">
        <f>SUM(E16:M16)</f>
        <v>81202</v>
      </c>
      <c r="P16" s="1"/>
    </row>
    <row r="17" spans="1:16" ht="22.5" customHeight="1">
      <c r="A17" s="190" t="s">
        <v>168</v>
      </c>
      <c r="B17" s="3"/>
      <c r="D17" s="1"/>
      <c r="E17" s="192">
        <f>SUM(E16)</f>
        <v>81202</v>
      </c>
      <c r="G17" s="108" t="s">
        <v>41</v>
      </c>
      <c r="I17" s="108" t="s">
        <v>41</v>
      </c>
      <c r="K17" s="108" t="s">
        <v>41</v>
      </c>
      <c r="M17" s="108" t="s">
        <v>41</v>
      </c>
      <c r="O17" s="46">
        <f>SUM(E17:M17)</f>
        <v>81202</v>
      </c>
      <c r="P17" s="1"/>
    </row>
    <row r="18" spans="1:16" ht="22.5" customHeight="1">
      <c r="A18" s="7" t="s">
        <v>108</v>
      </c>
      <c r="B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2.5" customHeight="1">
      <c r="A19" s="3" t="s">
        <v>92</v>
      </c>
      <c r="B19" s="3"/>
      <c r="D19" s="1"/>
      <c r="E19" s="159" t="s">
        <v>41</v>
      </c>
      <c r="F19" s="1"/>
      <c r="G19" s="159" t="s">
        <v>41</v>
      </c>
      <c r="H19" s="1"/>
      <c r="I19" s="159" t="s">
        <v>41</v>
      </c>
      <c r="J19" s="1"/>
      <c r="K19" s="12">
        <f>+งบกำไรขาดทุนเบ็ดเสร็จ6เดือน!K26</f>
        <v>7592</v>
      </c>
      <c r="L19" s="1"/>
      <c r="M19" s="12" t="s">
        <v>41</v>
      </c>
      <c r="N19" s="1"/>
      <c r="O19" s="9">
        <f>SUM(E19:M19)</f>
        <v>7592</v>
      </c>
      <c r="P19" s="1"/>
    </row>
    <row r="20" spans="1:16" ht="22.5" customHeight="1">
      <c r="A20" s="3" t="s">
        <v>110</v>
      </c>
      <c r="B20" s="3"/>
      <c r="D20" s="1"/>
      <c r="E20" s="159" t="s">
        <v>41</v>
      </c>
      <c r="F20" s="1"/>
      <c r="G20" s="159" t="s">
        <v>41</v>
      </c>
      <c r="H20" s="1"/>
      <c r="I20" s="159" t="s">
        <v>41</v>
      </c>
      <c r="J20" s="1"/>
      <c r="K20" s="12" t="s">
        <v>41</v>
      </c>
      <c r="L20" s="1"/>
      <c r="M20" s="194">
        <f>+งบกำไรขาดทุนเบ็ดเสร็จ6เดือน!K38</f>
        <v>710</v>
      </c>
      <c r="N20" s="1"/>
      <c r="O20" s="9">
        <f>SUM(E20:M20)</f>
        <v>710</v>
      </c>
      <c r="P20" s="1"/>
    </row>
    <row r="21" spans="1:16" ht="22.5" customHeight="1">
      <c r="A21" s="7" t="s">
        <v>109</v>
      </c>
      <c r="B21" s="3"/>
      <c r="D21" s="1"/>
      <c r="E21" s="108" t="s">
        <v>41</v>
      </c>
      <c r="F21" s="1"/>
      <c r="G21" s="108" t="s">
        <v>41</v>
      </c>
      <c r="H21" s="1"/>
      <c r="I21" s="108" t="s">
        <v>41</v>
      </c>
      <c r="J21" s="1"/>
      <c r="K21" s="46">
        <f>SUM(K19:K20)</f>
        <v>7592</v>
      </c>
      <c r="L21" s="1"/>
      <c r="M21" s="46">
        <f>SUM(M19:M20)</f>
        <v>710</v>
      </c>
      <c r="N21" s="1"/>
      <c r="O21" s="46">
        <f>SUM(O19:O20)</f>
        <v>8302</v>
      </c>
      <c r="P21" s="1"/>
    </row>
    <row r="22" spans="1:17" ht="22.5" customHeight="1" thickBot="1">
      <c r="A22" s="82" t="s">
        <v>157</v>
      </c>
      <c r="B22" s="3"/>
      <c r="D22" s="1"/>
      <c r="E22" s="50">
        <f>SUM(E14+E17)</f>
        <v>1122298</v>
      </c>
      <c r="F22" s="1"/>
      <c r="G22" s="50">
        <f>SUM(G14,G21)</f>
        <v>208730</v>
      </c>
      <c r="H22" s="1"/>
      <c r="I22" s="50">
        <f>SUM(I14,I21)</f>
        <v>7911</v>
      </c>
      <c r="J22" s="1"/>
      <c r="K22" s="50">
        <f>SUM(K14,K21)</f>
        <v>42141</v>
      </c>
      <c r="L22" s="1"/>
      <c r="M22" s="50">
        <f>SUM(M14+M21)</f>
        <v>172</v>
      </c>
      <c r="N22" s="1"/>
      <c r="O22" s="50">
        <f>SUM(O14,O17,O21)</f>
        <v>1381252</v>
      </c>
      <c r="P22" s="1"/>
      <c r="Q22" s="83">
        <f>+O22-'งบแสดงฐานะการเงิน '!L80</f>
        <v>0</v>
      </c>
    </row>
    <row r="23" spans="1:16" ht="9.75" customHeight="1" thickTop="1">
      <c r="A23" s="3"/>
      <c r="B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2.5" customHeight="1">
      <c r="A24" s="82" t="s">
        <v>100</v>
      </c>
      <c r="B24" s="3"/>
      <c r="D24" s="1"/>
      <c r="E24" s="123">
        <v>1041064</v>
      </c>
      <c r="F24" s="123"/>
      <c r="G24" s="123">
        <v>208730</v>
      </c>
      <c r="H24" s="123"/>
      <c r="I24" s="123">
        <v>7911</v>
      </c>
      <c r="J24" s="123"/>
      <c r="K24" s="123">
        <v>36804</v>
      </c>
      <c r="L24" s="123"/>
      <c r="M24" s="123">
        <v>-11401</v>
      </c>
      <c r="O24" s="9">
        <f>SUM(E24:M24)</f>
        <v>1283108</v>
      </c>
      <c r="P24" s="1"/>
    </row>
    <row r="25" spans="1:16" ht="22.5" customHeight="1">
      <c r="A25" s="7" t="s">
        <v>108</v>
      </c>
      <c r="B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2.5" customHeight="1">
      <c r="A26" s="3" t="s">
        <v>92</v>
      </c>
      <c r="B26" s="3"/>
      <c r="D26" s="1"/>
      <c r="E26" s="1" t="s">
        <v>41</v>
      </c>
      <c r="F26" s="1"/>
      <c r="G26" s="1" t="s">
        <v>41</v>
      </c>
      <c r="H26" s="1"/>
      <c r="I26" s="1" t="s">
        <v>41</v>
      </c>
      <c r="J26" s="1"/>
      <c r="K26" s="101">
        <f>งบกำไรขาดทุนเบ็ดเสร็จ6เดือน!M26</f>
        <v>8985</v>
      </c>
      <c r="L26" s="1"/>
      <c r="M26" s="1" t="s">
        <v>41</v>
      </c>
      <c r="N26" s="1"/>
      <c r="O26" s="9">
        <f>SUM(E26:M26)</f>
        <v>8985</v>
      </c>
      <c r="P26" s="1"/>
    </row>
    <row r="27" spans="1:16" ht="22.5" customHeight="1">
      <c r="A27" s="3" t="s">
        <v>110</v>
      </c>
      <c r="B27" s="3"/>
      <c r="D27" s="1"/>
      <c r="E27" s="1" t="s">
        <v>41</v>
      </c>
      <c r="F27" s="1"/>
      <c r="G27" s="1" t="s">
        <v>41</v>
      </c>
      <c r="H27" s="1"/>
      <c r="I27" s="1" t="s">
        <v>41</v>
      </c>
      <c r="J27" s="1"/>
      <c r="K27" s="129">
        <f>+งบกำไรขาดทุนเบ็ดเสร็จ6เดือน!M34</f>
        <v>1182</v>
      </c>
      <c r="L27" s="1"/>
      <c r="M27" s="101">
        <f>งบกำไรขาดทุนเบ็ดเสร็จ6เดือน!M37</f>
        <v>1588</v>
      </c>
      <c r="N27" s="1"/>
      <c r="O27" s="9">
        <f>SUM(E27:M27)</f>
        <v>2770</v>
      </c>
      <c r="P27" s="1"/>
    </row>
    <row r="28" spans="1:16" ht="22.5" customHeight="1">
      <c r="A28" s="7" t="s">
        <v>109</v>
      </c>
      <c r="B28" s="3"/>
      <c r="D28" s="1"/>
      <c r="E28" s="108" t="s">
        <v>41</v>
      </c>
      <c r="F28" s="1"/>
      <c r="G28" s="108" t="s">
        <v>41</v>
      </c>
      <c r="H28" s="1"/>
      <c r="I28" s="108" t="s">
        <v>41</v>
      </c>
      <c r="J28" s="1"/>
      <c r="K28" s="46">
        <f>SUM(K26:K27)</f>
        <v>10167</v>
      </c>
      <c r="L28" s="1"/>
      <c r="M28" s="46">
        <f>SUM(M26:M27)</f>
        <v>1588</v>
      </c>
      <c r="N28" s="1"/>
      <c r="O28" s="46">
        <f>SUM(O26:O27)</f>
        <v>11755</v>
      </c>
      <c r="P28" s="1"/>
    </row>
    <row r="29" spans="1:16" ht="22.5" customHeight="1" thickBot="1">
      <c r="A29" s="82" t="s">
        <v>156</v>
      </c>
      <c r="B29" s="3"/>
      <c r="D29" s="1"/>
      <c r="E29" s="50">
        <f>SUM(E24:E24)</f>
        <v>1041064</v>
      </c>
      <c r="F29" s="1"/>
      <c r="G29" s="50">
        <f>SUM(G24:G24)</f>
        <v>208730</v>
      </c>
      <c r="H29" s="1"/>
      <c r="I29" s="50">
        <f>SUM(I24:I24)</f>
        <v>7911</v>
      </c>
      <c r="J29" s="1"/>
      <c r="K29" s="50">
        <f>+K24+K28</f>
        <v>46971</v>
      </c>
      <c r="L29" s="1"/>
      <c r="M29" s="50">
        <f>+M24+M28</f>
        <v>-9813</v>
      </c>
      <c r="N29" s="1"/>
      <c r="O29" s="50">
        <f>+O24+O28</f>
        <v>1294863</v>
      </c>
      <c r="P29" s="1"/>
    </row>
    <row r="30" spans="1:16" ht="11.25" customHeight="1" thickTop="1">
      <c r="A30" s="3"/>
      <c r="B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2.5" customHeight="1">
      <c r="A31" s="3"/>
      <c r="B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2"/>
      <c r="P31" s="1"/>
    </row>
    <row r="32" spans="1:16" ht="22.5" customHeight="1">
      <c r="A32" s="63"/>
      <c r="B32" s="63"/>
      <c r="C32" s="97"/>
      <c r="D32" s="9"/>
      <c r="E32" s="9"/>
      <c r="F32" s="9"/>
      <c r="G32" s="9"/>
      <c r="H32" s="9"/>
      <c r="I32" s="9"/>
      <c r="J32" s="9"/>
      <c r="K32" s="9"/>
      <c r="L32" s="9"/>
      <c r="M32" s="66"/>
      <c r="N32" s="3"/>
      <c r="O32" s="9"/>
      <c r="P32" s="9"/>
    </row>
    <row r="33" spans="1:16" ht="22.5" customHeight="1">
      <c r="A33" s="63"/>
      <c r="B33" s="63"/>
      <c r="D33" s="35"/>
      <c r="E33" s="9"/>
      <c r="F33" s="35"/>
      <c r="G33" s="9"/>
      <c r="H33" s="35"/>
      <c r="I33" s="9"/>
      <c r="J33" s="35"/>
      <c r="K33" s="9"/>
      <c r="L33" s="35"/>
      <c r="M33" s="9"/>
      <c r="N33" s="9"/>
      <c r="O33" s="9"/>
      <c r="P33" s="9"/>
    </row>
    <row r="34" spans="1:16" ht="22.5" customHeight="1">
      <c r="A34" s="65"/>
      <c r="B34" s="65"/>
      <c r="C34" s="79"/>
      <c r="D34" s="9"/>
      <c r="E34" s="9"/>
      <c r="F34" s="9"/>
      <c r="G34" s="9"/>
      <c r="H34" s="9"/>
      <c r="I34" s="31"/>
      <c r="J34" s="9"/>
      <c r="K34" s="9"/>
      <c r="L34" s="9"/>
      <c r="O34" s="9"/>
      <c r="P34" s="9"/>
    </row>
    <row r="35" spans="1:16" ht="22.5" customHeight="1">
      <c r="A35" s="65"/>
      <c r="B35" s="65"/>
      <c r="D35" s="9"/>
      <c r="E35" s="9"/>
      <c r="F35" s="9"/>
      <c r="G35" s="9"/>
      <c r="H35" s="9"/>
      <c r="I35" s="38"/>
      <c r="J35" s="9"/>
      <c r="K35" s="9"/>
      <c r="L35" s="9"/>
      <c r="O35" s="9"/>
      <c r="P35" s="9"/>
    </row>
    <row r="48" spans="10:12" ht="22.5" customHeight="1">
      <c r="J48" s="62">
        <v>21984</v>
      </c>
      <c r="L48" s="174" t="s">
        <v>41</v>
      </c>
    </row>
    <row r="85" ht="22.5" customHeight="1">
      <c r="F85" s="62" t="s">
        <v>60</v>
      </c>
    </row>
  </sheetData>
  <sheetProtection/>
  <mergeCells count="6">
    <mergeCell ref="M1:O1"/>
    <mergeCell ref="M2:O2"/>
    <mergeCell ref="I10:K10"/>
    <mergeCell ref="E5:O5"/>
    <mergeCell ref="E6:O6"/>
    <mergeCell ref="I8:K8"/>
  </mergeCells>
  <printOptions/>
  <pageMargins left="0.7086614173228347" right="0.2755905511811024" top="0.7874015748031497" bottom="0.5511811023622047" header="0.3937007874015748" footer="0.3937007874015748"/>
  <pageSetup firstPageNumber="7" useFirstPageNumber="1" horizontalDpi="600" verticalDpi="600" orientation="landscape" paperSize="9" scale="80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view="pageBreakPreview" zoomScale="110" zoomScaleSheetLayoutView="110" zoomScalePageLayoutView="0" workbookViewId="0" topLeftCell="A38">
      <selection activeCell="A47" sqref="A47"/>
    </sheetView>
  </sheetViews>
  <sheetFormatPr defaultColWidth="9.140625" defaultRowHeight="21.75" customHeight="1"/>
  <cols>
    <col min="1" max="2" width="2.7109375" style="3" customWidth="1"/>
    <col min="3" max="4" width="4.7109375" style="15" customWidth="1"/>
    <col min="5" max="5" width="43.140625" style="15" customWidth="1"/>
    <col min="6" max="6" width="1.1484375" style="3" customWidth="1"/>
    <col min="7" max="7" width="16.7109375" style="56" customWidth="1"/>
    <col min="8" max="8" width="1.1484375" style="3" customWidth="1"/>
    <col min="9" max="9" width="16.7109375" style="3" customWidth="1"/>
    <col min="10" max="10" width="1.1484375" style="3" customWidth="1"/>
    <col min="11" max="11" width="16.7109375" style="10" customWidth="1"/>
    <col min="12" max="12" width="1.1484375" style="3" customWidth="1"/>
    <col min="13" max="13" width="16.7109375" style="3" customWidth="1"/>
    <col min="14" max="16384" width="9.140625" style="3" customWidth="1"/>
  </cols>
  <sheetData>
    <row r="1" spans="1:13" s="43" customFormat="1" ht="21" customHeight="1">
      <c r="A1" s="42" t="s">
        <v>0</v>
      </c>
      <c r="B1" s="42"/>
      <c r="C1" s="42"/>
      <c r="D1" s="42"/>
      <c r="E1" s="42"/>
      <c r="F1" s="42"/>
      <c r="G1" s="42"/>
      <c r="H1" s="42"/>
      <c r="L1" s="88"/>
      <c r="M1" s="55" t="s">
        <v>87</v>
      </c>
    </row>
    <row r="2" spans="1:13" s="43" customFormat="1" ht="21" customHeight="1">
      <c r="A2" s="42" t="s">
        <v>30</v>
      </c>
      <c r="B2" s="42"/>
      <c r="C2" s="42"/>
      <c r="D2" s="42"/>
      <c r="E2" s="42"/>
      <c r="F2" s="42"/>
      <c r="G2" s="42"/>
      <c r="H2" s="42"/>
      <c r="L2" s="88"/>
      <c r="M2" s="55" t="s">
        <v>88</v>
      </c>
    </row>
    <row r="3" spans="1:13" s="43" customFormat="1" ht="21.75" customHeight="1">
      <c r="A3" s="89" t="s">
        <v>155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7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3:13" ht="21" customHeight="1">
      <c r="C5" s="90"/>
      <c r="D5" s="90"/>
      <c r="E5" s="90"/>
      <c r="G5" s="201" t="s">
        <v>96</v>
      </c>
      <c r="H5" s="201"/>
      <c r="I5" s="201"/>
      <c r="J5" s="201"/>
      <c r="K5" s="201"/>
      <c r="L5" s="201"/>
      <c r="M5" s="201"/>
    </row>
    <row r="6" spans="3:13" ht="21" customHeight="1">
      <c r="C6" s="90"/>
      <c r="D6" s="90"/>
      <c r="E6" s="90"/>
      <c r="G6" s="202" t="s">
        <v>1</v>
      </c>
      <c r="H6" s="202"/>
      <c r="I6" s="202"/>
      <c r="J6" s="91"/>
      <c r="K6" s="202" t="s">
        <v>71</v>
      </c>
      <c r="L6" s="202"/>
      <c r="M6" s="202"/>
    </row>
    <row r="7" spans="3:13" ht="21" customHeight="1">
      <c r="C7" s="90"/>
      <c r="D7" s="90"/>
      <c r="E7" s="90"/>
      <c r="G7" s="103">
        <v>2560</v>
      </c>
      <c r="H7" s="1"/>
      <c r="I7" s="103">
        <v>2559</v>
      </c>
      <c r="J7" s="91"/>
      <c r="K7" s="103">
        <v>2560</v>
      </c>
      <c r="L7" s="1"/>
      <c r="M7" s="103">
        <v>2559</v>
      </c>
    </row>
    <row r="8" spans="1:13" ht="21" customHeight="1">
      <c r="A8" s="92" t="s">
        <v>31</v>
      </c>
      <c r="C8" s="90"/>
      <c r="D8" s="90"/>
      <c r="E8" s="90"/>
      <c r="G8" s="58"/>
      <c r="I8" s="58"/>
      <c r="J8" s="91"/>
      <c r="K8" s="1"/>
      <c r="L8" s="1"/>
      <c r="M8" s="1"/>
    </row>
    <row r="9" spans="1:13" ht="21" customHeight="1">
      <c r="A9" s="16" t="s">
        <v>175</v>
      </c>
      <c r="F9" s="91"/>
      <c r="G9" s="13">
        <f>งบกำไรขาดทุนเบ็ดเสร็จ6เดือน!G22</f>
        <v>4983</v>
      </c>
      <c r="H9" s="13"/>
      <c r="I9" s="13">
        <f>งบกำไรขาดทุนเบ็ดเสร็จ6เดือน!I22</f>
        <v>3171</v>
      </c>
      <c r="J9" s="13"/>
      <c r="K9" s="13">
        <f>งบกำไรขาดทุนเบ็ดเสร็จ6เดือน!K22</f>
        <v>9519</v>
      </c>
      <c r="L9" s="13"/>
      <c r="M9" s="13">
        <f>งบกำไรขาดทุนเบ็ดเสร็จ6เดือน!M22</f>
        <v>11455</v>
      </c>
    </row>
    <row r="10" spans="1:13" ht="21" customHeight="1">
      <c r="A10" s="59" t="s">
        <v>45</v>
      </c>
      <c r="F10" s="91"/>
      <c r="G10" s="13"/>
      <c r="H10" s="13"/>
      <c r="I10" s="173"/>
      <c r="J10" s="13"/>
      <c r="K10" s="13"/>
      <c r="L10" s="10"/>
      <c r="M10" s="13"/>
    </row>
    <row r="11" spans="1:13" ht="21" customHeight="1">
      <c r="A11" s="25" t="s">
        <v>32</v>
      </c>
      <c r="F11" s="91"/>
      <c r="G11" s="13">
        <v>12008</v>
      </c>
      <c r="H11" s="13"/>
      <c r="I11" s="175">
        <v>17753</v>
      </c>
      <c r="J11" s="13"/>
      <c r="K11" s="13">
        <v>9570</v>
      </c>
      <c r="L11" s="10"/>
      <c r="M11" s="175">
        <v>15411</v>
      </c>
    </row>
    <row r="12" spans="1:13" ht="21" customHeight="1">
      <c r="A12" s="25" t="s">
        <v>159</v>
      </c>
      <c r="F12" s="91"/>
      <c r="G12" s="114" t="s">
        <v>41</v>
      </c>
      <c r="H12" s="13"/>
      <c r="I12" s="173">
        <v>-282</v>
      </c>
      <c r="J12" s="13"/>
      <c r="K12" s="114" t="s">
        <v>41</v>
      </c>
      <c r="L12" s="10"/>
      <c r="M12" s="175">
        <v>-282</v>
      </c>
    </row>
    <row r="13" spans="1:13" ht="21" customHeight="1">
      <c r="A13" s="25" t="s">
        <v>113</v>
      </c>
      <c r="F13" s="91"/>
      <c r="G13" s="12">
        <v>-1910</v>
      </c>
      <c r="H13" s="13"/>
      <c r="I13" s="33">
        <v>-4979</v>
      </c>
      <c r="J13" s="13"/>
      <c r="K13" s="12">
        <v>-1577</v>
      </c>
      <c r="L13" s="10"/>
      <c r="M13" s="33">
        <v>-4979</v>
      </c>
    </row>
    <row r="14" spans="1:13" ht="21" customHeight="1">
      <c r="A14" s="25" t="s">
        <v>160</v>
      </c>
      <c r="F14" s="91"/>
      <c r="G14" s="33">
        <v>107</v>
      </c>
      <c r="H14" s="13"/>
      <c r="I14" s="175">
        <v>5</v>
      </c>
      <c r="J14" s="13"/>
      <c r="K14" s="12">
        <v>107</v>
      </c>
      <c r="L14" s="10"/>
      <c r="M14" s="175">
        <v>5</v>
      </c>
    </row>
    <row r="15" spans="1:13" ht="21" customHeight="1">
      <c r="A15" s="28" t="s">
        <v>181</v>
      </c>
      <c r="F15" s="91"/>
      <c r="G15" s="114" t="s">
        <v>41</v>
      </c>
      <c r="H15" s="13"/>
      <c r="I15" s="175">
        <v>59</v>
      </c>
      <c r="J15" s="13"/>
      <c r="K15" s="114" t="s">
        <v>41</v>
      </c>
      <c r="L15" s="10"/>
      <c r="M15" s="175">
        <v>59</v>
      </c>
    </row>
    <row r="16" spans="1:13" ht="21" customHeight="1">
      <c r="A16" s="28" t="s">
        <v>161</v>
      </c>
      <c r="F16" s="91"/>
      <c r="G16" s="114" t="s">
        <v>41</v>
      </c>
      <c r="H16" s="13"/>
      <c r="I16" s="175">
        <v>646</v>
      </c>
      <c r="J16" s="13"/>
      <c r="K16" s="114" t="s">
        <v>41</v>
      </c>
      <c r="L16" s="10"/>
      <c r="M16" s="114" t="s">
        <v>41</v>
      </c>
    </row>
    <row r="17" spans="1:13" ht="21" customHeight="1">
      <c r="A17" s="28" t="s">
        <v>65</v>
      </c>
      <c r="F17" s="91"/>
      <c r="G17" s="12">
        <v>130</v>
      </c>
      <c r="H17" s="13"/>
      <c r="I17" s="175">
        <v>134</v>
      </c>
      <c r="J17" s="13"/>
      <c r="K17" s="12">
        <v>126</v>
      </c>
      <c r="L17" s="10"/>
      <c r="M17" s="175">
        <v>130</v>
      </c>
    </row>
    <row r="18" spans="1:13" ht="21" customHeight="1">
      <c r="A18" s="28" t="s">
        <v>162</v>
      </c>
      <c r="F18" s="91"/>
      <c r="G18" s="114" t="s">
        <v>41</v>
      </c>
      <c r="H18" s="13"/>
      <c r="I18" s="175">
        <v>8671</v>
      </c>
      <c r="J18" s="13"/>
      <c r="K18" s="114" t="s">
        <v>41</v>
      </c>
      <c r="L18" s="10"/>
      <c r="M18" s="175">
        <v>8671</v>
      </c>
    </row>
    <row r="19" spans="1:13" ht="21" customHeight="1">
      <c r="A19" s="28" t="s">
        <v>163</v>
      </c>
      <c r="F19" s="91"/>
      <c r="G19" s="12">
        <v>-116</v>
      </c>
      <c r="H19" s="13"/>
      <c r="I19" s="175">
        <v>-116</v>
      </c>
      <c r="J19" s="13"/>
      <c r="K19" s="12">
        <v>-116</v>
      </c>
      <c r="L19" s="10"/>
      <c r="M19" s="175">
        <v>-116</v>
      </c>
    </row>
    <row r="20" spans="1:13" ht="21" customHeight="1">
      <c r="A20" s="25" t="s">
        <v>37</v>
      </c>
      <c r="F20" s="91"/>
      <c r="G20" s="33">
        <v>-140</v>
      </c>
      <c r="H20" s="13"/>
      <c r="I20" s="176">
        <v>-158</v>
      </c>
      <c r="J20" s="13"/>
      <c r="K20" s="13">
        <v>-3583</v>
      </c>
      <c r="L20" s="10"/>
      <c r="M20" s="175">
        <v>-2844</v>
      </c>
    </row>
    <row r="21" spans="1:13" ht="21" customHeight="1">
      <c r="A21" s="25" t="s">
        <v>52</v>
      </c>
      <c r="F21" s="91"/>
      <c r="G21" s="12">
        <v>4796</v>
      </c>
      <c r="H21" s="13"/>
      <c r="I21" s="176">
        <v>6648</v>
      </c>
      <c r="J21" s="13"/>
      <c r="K21" s="12">
        <v>3071</v>
      </c>
      <c r="L21" s="10"/>
      <c r="M21" s="177">
        <v>3099</v>
      </c>
    </row>
    <row r="22" spans="1:13" ht="21" customHeight="1">
      <c r="A22" s="16" t="s">
        <v>80</v>
      </c>
      <c r="F22" s="91"/>
      <c r="G22" s="93"/>
      <c r="H22" s="13"/>
      <c r="I22" s="93"/>
      <c r="J22" s="13"/>
      <c r="K22" s="93"/>
      <c r="L22" s="10"/>
      <c r="M22" s="93"/>
    </row>
    <row r="23" spans="1:13" ht="21" customHeight="1">
      <c r="A23" s="16" t="s">
        <v>78</v>
      </c>
      <c r="F23" s="91"/>
      <c r="G23" s="12">
        <f>SUM(G9:G21)</f>
        <v>19858</v>
      </c>
      <c r="H23" s="12"/>
      <c r="I23" s="12">
        <f>SUM(I9:I21)</f>
        <v>31552</v>
      </c>
      <c r="J23" s="12"/>
      <c r="K23" s="12">
        <f>SUM(K9:K21)</f>
        <v>17117</v>
      </c>
      <c r="L23" s="12"/>
      <c r="M23" s="12">
        <f>SUM(M9:M21)</f>
        <v>30609</v>
      </c>
    </row>
    <row r="24" spans="1:13" ht="21" customHeight="1">
      <c r="A24" s="92" t="s">
        <v>33</v>
      </c>
      <c r="F24" s="91"/>
      <c r="G24" s="33"/>
      <c r="H24" s="13"/>
      <c r="I24" s="13"/>
      <c r="J24" s="13"/>
      <c r="K24" s="12"/>
      <c r="L24" s="10"/>
      <c r="M24" s="10"/>
    </row>
    <row r="25" spans="1:13" ht="21" customHeight="1">
      <c r="A25" s="25" t="s">
        <v>68</v>
      </c>
      <c r="F25" s="91"/>
      <c r="G25" s="13">
        <v>5737</v>
      </c>
      <c r="H25" s="13"/>
      <c r="I25" s="173">
        <v>235</v>
      </c>
      <c r="J25" s="13"/>
      <c r="K25" s="13">
        <v>-4091</v>
      </c>
      <c r="L25" s="10"/>
      <c r="M25" s="175">
        <v>213</v>
      </c>
    </row>
    <row r="26" spans="1:13" ht="21" customHeight="1">
      <c r="A26" s="25" t="s">
        <v>26</v>
      </c>
      <c r="F26" s="91"/>
      <c r="G26" s="13">
        <v>16324</v>
      </c>
      <c r="H26" s="13"/>
      <c r="I26" s="173">
        <v>13910</v>
      </c>
      <c r="J26" s="13"/>
      <c r="K26" s="13">
        <v>11502</v>
      </c>
      <c r="L26" s="10"/>
      <c r="M26" s="175">
        <v>33156</v>
      </c>
    </row>
    <row r="27" spans="1:13" ht="21" customHeight="1">
      <c r="A27" s="25" t="s">
        <v>8</v>
      </c>
      <c r="F27" s="91"/>
      <c r="G27" s="13">
        <v>359</v>
      </c>
      <c r="H27" s="13"/>
      <c r="I27" s="173">
        <v>536</v>
      </c>
      <c r="J27" s="13"/>
      <c r="K27" s="13">
        <v>359</v>
      </c>
      <c r="L27" s="10"/>
      <c r="M27" s="173">
        <v>536</v>
      </c>
    </row>
    <row r="28" spans="1:13" ht="21" customHeight="1">
      <c r="A28" s="125" t="s">
        <v>101</v>
      </c>
      <c r="F28" s="91"/>
      <c r="G28" s="13">
        <v>-80</v>
      </c>
      <c r="H28" s="13"/>
      <c r="I28" s="173">
        <v>163</v>
      </c>
      <c r="J28" s="13"/>
      <c r="K28" s="170" t="s">
        <v>41</v>
      </c>
      <c r="L28" s="10"/>
      <c r="M28" s="170" t="s">
        <v>41</v>
      </c>
    </row>
    <row r="29" spans="1:13" ht="21" customHeight="1">
      <c r="A29" s="25" t="s">
        <v>11</v>
      </c>
      <c r="F29" s="91"/>
      <c r="G29" s="13">
        <v>-724</v>
      </c>
      <c r="H29" s="13"/>
      <c r="I29" s="173">
        <v>1</v>
      </c>
      <c r="J29" s="13"/>
      <c r="K29" s="12">
        <v>-663</v>
      </c>
      <c r="L29" s="10"/>
      <c r="M29" s="173">
        <v>4</v>
      </c>
    </row>
    <row r="30" spans="1:13" ht="21" customHeight="1">
      <c r="A30" s="92" t="s">
        <v>34</v>
      </c>
      <c r="F30" s="91"/>
      <c r="G30" s="33"/>
      <c r="H30" s="13"/>
      <c r="I30" s="13"/>
      <c r="J30" s="13"/>
      <c r="K30" s="3"/>
      <c r="L30" s="10"/>
      <c r="M30" s="13"/>
    </row>
    <row r="31" spans="1:13" ht="21" customHeight="1">
      <c r="A31" s="25" t="s">
        <v>84</v>
      </c>
      <c r="B31" s="94"/>
      <c r="E31" s="3"/>
      <c r="F31" s="91"/>
      <c r="G31" s="17">
        <v>-4885</v>
      </c>
      <c r="H31" s="13"/>
      <c r="I31" s="177">
        <v>-8272</v>
      </c>
      <c r="J31" s="13"/>
      <c r="K31" s="17">
        <v>-4421</v>
      </c>
      <c r="L31" s="10"/>
      <c r="M31" s="172">
        <v>-8356</v>
      </c>
    </row>
    <row r="32" spans="1:13" ht="21" customHeight="1">
      <c r="A32" s="92" t="s">
        <v>146</v>
      </c>
      <c r="B32" s="94"/>
      <c r="E32" s="3"/>
      <c r="F32" s="91"/>
      <c r="G32" s="13">
        <f>SUM(G23:G31)</f>
        <v>36589</v>
      </c>
      <c r="H32" s="13"/>
      <c r="I32" s="13">
        <f>SUM(I23:I31)</f>
        <v>38125</v>
      </c>
      <c r="J32" s="13"/>
      <c r="K32" s="13">
        <f>SUM(K23:K31)</f>
        <v>19803</v>
      </c>
      <c r="L32" s="10"/>
      <c r="M32" s="13">
        <f>SUM(M23:M31)</f>
        <v>56162</v>
      </c>
    </row>
    <row r="33" spans="1:13" s="43" customFormat="1" ht="21" customHeight="1">
      <c r="A33" s="28" t="s">
        <v>38</v>
      </c>
      <c r="B33" s="3"/>
      <c r="C33" s="15"/>
      <c r="D33" s="15"/>
      <c r="E33" s="15"/>
      <c r="F33" s="91"/>
      <c r="G33" s="12">
        <v>-5472</v>
      </c>
      <c r="H33" s="13"/>
      <c r="I33" s="170">
        <v>-8901</v>
      </c>
      <c r="J33" s="13"/>
      <c r="K33" s="12">
        <v>-2767</v>
      </c>
      <c r="L33" s="10"/>
      <c r="M33" s="170">
        <v>-4616</v>
      </c>
    </row>
    <row r="34" spans="1:13" s="43" customFormat="1" ht="21" customHeight="1">
      <c r="A34" s="25" t="s">
        <v>79</v>
      </c>
      <c r="B34" s="3"/>
      <c r="C34" s="15"/>
      <c r="D34" s="15"/>
      <c r="E34" s="15"/>
      <c r="F34" s="91"/>
      <c r="G34" s="13">
        <v>-4154</v>
      </c>
      <c r="H34" s="13"/>
      <c r="I34" s="173">
        <v>-4850</v>
      </c>
      <c r="J34" s="13"/>
      <c r="K34" s="10">
        <v>-4004</v>
      </c>
      <c r="L34" s="10"/>
      <c r="M34" s="178">
        <v>-4724</v>
      </c>
    </row>
    <row r="35" spans="1:13" ht="21" customHeight="1">
      <c r="A35" s="92" t="s">
        <v>144</v>
      </c>
      <c r="D35" s="95"/>
      <c r="E35" s="95"/>
      <c r="F35" s="91"/>
      <c r="G35" s="54">
        <f>SUM(G32:G34)</f>
        <v>26963</v>
      </c>
      <c r="H35" s="10"/>
      <c r="I35" s="54">
        <f>SUM(I32:I34)</f>
        <v>24374</v>
      </c>
      <c r="J35" s="10"/>
      <c r="K35" s="54">
        <f>SUM(K32:K34)</f>
        <v>13032</v>
      </c>
      <c r="L35" s="10"/>
      <c r="M35" s="54">
        <f>SUM(M32:M34)</f>
        <v>46822</v>
      </c>
    </row>
    <row r="36" spans="1:13" ht="21" customHeight="1">
      <c r="A36" s="42" t="s">
        <v>0</v>
      </c>
      <c r="B36" s="42"/>
      <c r="C36" s="42"/>
      <c r="D36" s="42"/>
      <c r="E36" s="42"/>
      <c r="F36" s="42"/>
      <c r="G36" s="42"/>
      <c r="H36" s="42"/>
      <c r="I36" s="43"/>
      <c r="J36" s="43"/>
      <c r="K36" s="43"/>
      <c r="L36" s="88"/>
      <c r="M36" s="55" t="s">
        <v>87</v>
      </c>
    </row>
    <row r="37" spans="1:13" ht="21" customHeight="1">
      <c r="A37" s="42" t="s">
        <v>48</v>
      </c>
      <c r="B37" s="42"/>
      <c r="C37" s="42"/>
      <c r="D37" s="42"/>
      <c r="E37" s="42"/>
      <c r="F37" s="42"/>
      <c r="G37" s="42"/>
      <c r="H37" s="42"/>
      <c r="I37" s="43"/>
      <c r="J37" s="43"/>
      <c r="K37" s="43"/>
      <c r="L37" s="88"/>
      <c r="M37" s="55" t="s">
        <v>88</v>
      </c>
    </row>
    <row r="38" spans="1:13" ht="21" customHeight="1">
      <c r="A38" s="89" t="s">
        <v>155</v>
      </c>
      <c r="B38" s="42"/>
      <c r="C38" s="42"/>
      <c r="D38" s="42"/>
      <c r="E38" s="42"/>
      <c r="F38" s="42"/>
      <c r="G38" s="42"/>
      <c r="H38" s="42"/>
      <c r="I38" s="43"/>
      <c r="J38" s="43"/>
      <c r="K38" s="43"/>
      <c r="L38" s="43"/>
      <c r="M38" s="55"/>
    </row>
    <row r="39" spans="1:13" ht="7.5" customHeight="1">
      <c r="A39" s="89"/>
      <c r="B39" s="42"/>
      <c r="C39" s="42"/>
      <c r="D39" s="42"/>
      <c r="E39" s="42"/>
      <c r="F39" s="42"/>
      <c r="G39" s="42"/>
      <c r="H39" s="42"/>
      <c r="I39" s="43"/>
      <c r="J39" s="43"/>
      <c r="K39" s="43"/>
      <c r="L39" s="43"/>
      <c r="M39" s="55"/>
    </row>
    <row r="40" spans="3:13" ht="21" customHeight="1">
      <c r="C40" s="90"/>
      <c r="D40" s="90"/>
      <c r="E40" s="90"/>
      <c r="G40" s="201" t="s">
        <v>96</v>
      </c>
      <c r="H40" s="201"/>
      <c r="I40" s="201"/>
      <c r="J40" s="201"/>
      <c r="K40" s="201"/>
      <c r="L40" s="201"/>
      <c r="M40" s="201"/>
    </row>
    <row r="41" spans="3:13" ht="21" customHeight="1">
      <c r="C41" s="90"/>
      <c r="D41" s="90"/>
      <c r="E41" s="90"/>
      <c r="G41" s="202" t="s">
        <v>1</v>
      </c>
      <c r="H41" s="202"/>
      <c r="I41" s="202"/>
      <c r="J41" s="91"/>
      <c r="K41" s="202" t="s">
        <v>71</v>
      </c>
      <c r="L41" s="202"/>
      <c r="M41" s="202"/>
    </row>
    <row r="42" spans="3:13" ht="21" customHeight="1">
      <c r="C42" s="90"/>
      <c r="D42" s="90"/>
      <c r="E42" s="90"/>
      <c r="G42" s="103">
        <v>2560</v>
      </c>
      <c r="H42" s="1"/>
      <c r="I42" s="103">
        <v>2559</v>
      </c>
      <c r="J42" s="91"/>
      <c r="K42" s="103">
        <v>2560</v>
      </c>
      <c r="L42" s="1"/>
      <c r="M42" s="103">
        <v>2559</v>
      </c>
    </row>
    <row r="43" spans="1:13" ht="21" customHeight="1">
      <c r="A43" s="92" t="s">
        <v>35</v>
      </c>
      <c r="D43" s="95"/>
      <c r="E43" s="95"/>
      <c r="F43" s="91"/>
      <c r="H43" s="91"/>
      <c r="I43" s="56"/>
      <c r="J43" s="9"/>
      <c r="K43" s="9"/>
      <c r="L43" s="66"/>
      <c r="M43" s="9"/>
    </row>
    <row r="44" spans="1:13" ht="21" customHeight="1">
      <c r="A44" s="25" t="s">
        <v>83</v>
      </c>
      <c r="D44" s="95"/>
      <c r="E44" s="95"/>
      <c r="F44" s="91"/>
      <c r="G44" s="33">
        <v>129</v>
      </c>
      <c r="H44" s="91"/>
      <c r="I44" s="12">
        <v>164</v>
      </c>
      <c r="J44" s="9"/>
      <c r="K44" s="33">
        <v>101</v>
      </c>
      <c r="L44" s="66"/>
      <c r="M44" s="12">
        <v>120</v>
      </c>
    </row>
    <row r="45" spans="1:13" ht="21" customHeight="1">
      <c r="A45" s="25" t="s">
        <v>164</v>
      </c>
      <c r="D45" s="95"/>
      <c r="E45" s="95"/>
      <c r="F45" s="91"/>
      <c r="G45" s="33">
        <v>116</v>
      </c>
      <c r="H45" s="91"/>
      <c r="I45" s="12">
        <v>116</v>
      </c>
      <c r="J45" s="9"/>
      <c r="K45" s="33">
        <v>116</v>
      </c>
      <c r="L45" s="66"/>
      <c r="M45" s="12">
        <v>116</v>
      </c>
    </row>
    <row r="46" spans="1:13" ht="21" customHeight="1">
      <c r="A46" s="25" t="s">
        <v>190</v>
      </c>
      <c r="D46" s="95"/>
      <c r="E46" s="95"/>
      <c r="F46" s="91"/>
      <c r="G46" s="9">
        <v>1200</v>
      </c>
      <c r="H46" s="91"/>
      <c r="I46" s="9">
        <v>-22700</v>
      </c>
      <c r="J46" s="9"/>
      <c r="K46" s="9">
        <v>1200</v>
      </c>
      <c r="L46" s="66"/>
      <c r="M46" s="9">
        <v>-22700</v>
      </c>
    </row>
    <row r="47" spans="1:13" ht="21" customHeight="1">
      <c r="A47" s="25" t="s">
        <v>111</v>
      </c>
      <c r="D47" s="95"/>
      <c r="E47" s="95"/>
      <c r="F47" s="91"/>
      <c r="G47" s="129" t="s">
        <v>41</v>
      </c>
      <c r="H47" s="91"/>
      <c r="I47" s="12" t="s">
        <v>41</v>
      </c>
      <c r="J47" s="9"/>
      <c r="K47" s="35" t="s">
        <v>41</v>
      </c>
      <c r="L47" s="66"/>
      <c r="M47" s="9">
        <v>-55000</v>
      </c>
    </row>
    <row r="48" spans="1:13" ht="21" customHeight="1">
      <c r="A48" s="25" t="s">
        <v>179</v>
      </c>
      <c r="D48" s="95"/>
      <c r="E48" s="95"/>
      <c r="F48" s="91"/>
      <c r="G48" s="129" t="s">
        <v>41</v>
      </c>
      <c r="H48" s="91"/>
      <c r="I48" s="12" t="s">
        <v>41</v>
      </c>
      <c r="J48" s="9"/>
      <c r="K48" s="9">
        <v>-51000</v>
      </c>
      <c r="L48" s="66"/>
      <c r="M48" s="12" t="s">
        <v>41</v>
      </c>
    </row>
    <row r="49" spans="1:13" ht="21" customHeight="1">
      <c r="A49" s="25" t="s">
        <v>187</v>
      </c>
      <c r="D49" s="95"/>
      <c r="E49" s="95"/>
      <c r="F49" s="91"/>
      <c r="G49" s="129" t="s">
        <v>41</v>
      </c>
      <c r="H49" s="91"/>
      <c r="I49" s="129" t="s">
        <v>41</v>
      </c>
      <c r="J49" s="9"/>
      <c r="K49" s="9">
        <v>21000</v>
      </c>
      <c r="L49" s="66"/>
      <c r="M49" s="129" t="s">
        <v>41</v>
      </c>
    </row>
    <row r="50" spans="1:15" ht="21" customHeight="1">
      <c r="A50" s="3" t="s">
        <v>138</v>
      </c>
      <c r="C50" s="3"/>
      <c r="D50" s="3"/>
      <c r="E50" s="3"/>
      <c r="G50" s="170">
        <v>21984</v>
      </c>
      <c r="I50" s="129" t="s">
        <v>41</v>
      </c>
      <c r="K50" s="168">
        <v>21984</v>
      </c>
      <c r="L50" s="3">
        <v>21984</v>
      </c>
      <c r="M50" s="117" t="s">
        <v>41</v>
      </c>
      <c r="N50" s="26"/>
      <c r="O50" s="195"/>
    </row>
    <row r="51" spans="1:13" ht="21" customHeight="1">
      <c r="A51" s="25" t="s">
        <v>165</v>
      </c>
      <c r="D51" s="95"/>
      <c r="E51" s="95"/>
      <c r="F51" s="91"/>
      <c r="G51" s="129" t="s">
        <v>41</v>
      </c>
      <c r="H51" s="91"/>
      <c r="I51" s="12">
        <v>-57629</v>
      </c>
      <c r="J51" s="9"/>
      <c r="K51" s="35" t="s">
        <v>41</v>
      </c>
      <c r="L51" s="66"/>
      <c r="M51" s="9">
        <v>-57629</v>
      </c>
    </row>
    <row r="52" spans="1:13" ht="21" customHeight="1">
      <c r="A52" s="179" t="s">
        <v>124</v>
      </c>
      <c r="C52" s="3"/>
      <c r="D52" s="3"/>
      <c r="E52" s="3"/>
      <c r="G52" s="12" t="s">
        <v>41</v>
      </c>
      <c r="I52" s="12">
        <v>2705</v>
      </c>
      <c r="K52" s="33" t="s">
        <v>41</v>
      </c>
      <c r="M52" s="12">
        <v>2705</v>
      </c>
    </row>
    <row r="53" spans="1:13" ht="21" customHeight="1">
      <c r="A53" s="25" t="s">
        <v>180</v>
      </c>
      <c r="G53" s="13">
        <v>-24299</v>
      </c>
      <c r="H53" s="10"/>
      <c r="I53" s="12">
        <v>-2478</v>
      </c>
      <c r="J53" s="13"/>
      <c r="K53" s="12">
        <v>-24014</v>
      </c>
      <c r="L53" s="13"/>
      <c r="M53" s="13">
        <v>-2313</v>
      </c>
    </row>
    <row r="54" spans="1:13" ht="21" customHeight="1">
      <c r="A54" s="92" t="s">
        <v>184</v>
      </c>
      <c r="D54" s="95"/>
      <c r="E54" s="95"/>
      <c r="G54" s="54">
        <f>SUM(G44:G53)</f>
        <v>-870</v>
      </c>
      <c r="H54" s="10"/>
      <c r="I54" s="54">
        <f>SUM(I44:I53)</f>
        <v>-79822</v>
      </c>
      <c r="J54" s="13"/>
      <c r="K54" s="54">
        <f>SUM(K44:K53)</f>
        <v>-30613</v>
      </c>
      <c r="L54" s="13"/>
      <c r="M54" s="54">
        <f>SUM(M44:M53)</f>
        <v>-134701</v>
      </c>
    </row>
    <row r="55" spans="1:13" ht="7.5" customHeight="1">
      <c r="A55" s="25"/>
      <c r="G55" s="10"/>
      <c r="H55" s="10"/>
      <c r="I55" s="10"/>
      <c r="J55" s="13"/>
      <c r="L55" s="13"/>
      <c r="M55" s="10"/>
    </row>
    <row r="56" spans="1:13" ht="21" customHeight="1">
      <c r="A56" s="92" t="s">
        <v>36</v>
      </c>
      <c r="D56" s="95"/>
      <c r="E56" s="95"/>
      <c r="G56" s="10"/>
      <c r="H56" s="10"/>
      <c r="I56" s="10"/>
      <c r="J56" s="13"/>
      <c r="K56" s="13"/>
      <c r="L56" s="13"/>
      <c r="M56" s="13"/>
    </row>
    <row r="57" spans="1:13" ht="21" customHeight="1">
      <c r="A57" s="122" t="s">
        <v>188</v>
      </c>
      <c r="D57" s="95"/>
      <c r="E57" s="95"/>
      <c r="G57" s="13">
        <v>95000</v>
      </c>
      <c r="H57" s="10"/>
      <c r="I57" s="13">
        <v>82000</v>
      </c>
      <c r="J57" s="13"/>
      <c r="K57" s="13">
        <v>85000</v>
      </c>
      <c r="L57" s="13"/>
      <c r="M57" s="13">
        <v>50000</v>
      </c>
    </row>
    <row r="58" spans="1:13" ht="21" customHeight="1">
      <c r="A58" s="25" t="s">
        <v>189</v>
      </c>
      <c r="D58" s="95"/>
      <c r="E58" s="95"/>
      <c r="G58" s="12">
        <v>-210000</v>
      </c>
      <c r="H58" s="29"/>
      <c r="I58" s="12">
        <v>-160000</v>
      </c>
      <c r="J58" s="33"/>
      <c r="K58" s="12">
        <v>-130000</v>
      </c>
      <c r="L58" s="33"/>
      <c r="M58" s="12">
        <v>-100000</v>
      </c>
    </row>
    <row r="59" spans="1:13" ht="21" customHeight="1">
      <c r="A59" s="25" t="s">
        <v>112</v>
      </c>
      <c r="B59" s="15"/>
      <c r="G59" s="12" t="s">
        <v>41</v>
      </c>
      <c r="I59" s="10">
        <v>140765</v>
      </c>
      <c r="J59" s="35"/>
      <c r="K59" s="12" t="s">
        <v>41</v>
      </c>
      <c r="L59" s="35"/>
      <c r="M59" s="12">
        <v>140766</v>
      </c>
    </row>
    <row r="60" spans="1:13" ht="21" customHeight="1">
      <c r="A60" s="25" t="s">
        <v>183</v>
      </c>
      <c r="B60" s="15"/>
      <c r="G60" s="12">
        <v>25990</v>
      </c>
      <c r="I60" s="12" t="s">
        <v>41</v>
      </c>
      <c r="J60" s="35"/>
      <c r="K60" s="12">
        <v>25990</v>
      </c>
      <c r="L60" s="35"/>
      <c r="M60" s="12" t="s">
        <v>41</v>
      </c>
    </row>
    <row r="61" spans="1:13" ht="21" customHeight="1">
      <c r="A61" s="122" t="s">
        <v>102</v>
      </c>
      <c r="B61" s="15"/>
      <c r="G61" s="12">
        <v>-440</v>
      </c>
      <c r="I61" s="118">
        <v>-61</v>
      </c>
      <c r="J61" s="35"/>
      <c r="K61" s="12">
        <v>-440</v>
      </c>
      <c r="L61" s="35"/>
      <c r="M61" s="118">
        <v>-61</v>
      </c>
    </row>
    <row r="62" spans="1:13" ht="21" customHeight="1">
      <c r="A62" s="180" t="s">
        <v>182</v>
      </c>
      <c r="B62" s="15"/>
      <c r="G62" s="12">
        <v>81202</v>
      </c>
      <c r="I62" s="33" t="s">
        <v>41</v>
      </c>
      <c r="J62" s="35"/>
      <c r="K62" s="12">
        <v>81202</v>
      </c>
      <c r="L62" s="35"/>
      <c r="M62" s="33" t="s">
        <v>41</v>
      </c>
    </row>
    <row r="63" spans="1:13" ht="21" customHeight="1">
      <c r="A63" s="92" t="s">
        <v>114</v>
      </c>
      <c r="D63" s="95"/>
      <c r="E63" s="95"/>
      <c r="G63" s="109">
        <f>SUM(G57:G62)</f>
        <v>-8248</v>
      </c>
      <c r="H63" s="10"/>
      <c r="I63" s="109">
        <f>SUM(I57:I62)</f>
        <v>62704</v>
      </c>
      <c r="J63" s="13"/>
      <c r="K63" s="109">
        <f>SUM(K57:K62)</f>
        <v>61752</v>
      </c>
      <c r="L63" s="13"/>
      <c r="M63" s="109">
        <f>SUM(M57:M62)</f>
        <v>90705</v>
      </c>
    </row>
    <row r="64" spans="1:13" ht="7.5" customHeight="1">
      <c r="A64" s="92"/>
      <c r="D64" s="95"/>
      <c r="E64" s="95"/>
      <c r="G64" s="10"/>
      <c r="H64" s="10"/>
      <c r="I64" s="10"/>
      <c r="J64" s="13"/>
      <c r="L64" s="13"/>
      <c r="M64" s="10"/>
    </row>
    <row r="65" spans="1:13" ht="21" customHeight="1">
      <c r="A65" s="92" t="s">
        <v>185</v>
      </c>
      <c r="D65" s="95"/>
      <c r="E65" s="95"/>
      <c r="G65" s="10">
        <f>G35+G54+G63</f>
        <v>17845</v>
      </c>
      <c r="H65" s="10"/>
      <c r="I65" s="10">
        <f>I35+I54+I63</f>
        <v>7256</v>
      </c>
      <c r="J65" s="13"/>
      <c r="K65" s="10">
        <f>K35+K54+K63</f>
        <v>44171</v>
      </c>
      <c r="L65" s="13"/>
      <c r="M65" s="10">
        <f>M35+M54+M63</f>
        <v>2826</v>
      </c>
    </row>
    <row r="66" spans="1:13" ht="7.5" customHeight="1">
      <c r="A66" s="92"/>
      <c r="D66" s="95"/>
      <c r="E66" s="95"/>
      <c r="G66" s="10"/>
      <c r="H66" s="10"/>
      <c r="I66" s="10"/>
      <c r="J66" s="13"/>
      <c r="L66" s="13"/>
      <c r="M66" s="10"/>
    </row>
    <row r="67" spans="1:13" ht="21" customHeight="1">
      <c r="A67" s="25" t="s">
        <v>90</v>
      </c>
      <c r="D67" s="95"/>
      <c r="E67" s="95"/>
      <c r="G67" s="53">
        <f>'งบแสดงฐานะการเงิน '!J12</f>
        <v>60664</v>
      </c>
      <c r="H67" s="10"/>
      <c r="I67" s="126">
        <v>76876</v>
      </c>
      <c r="J67" s="13"/>
      <c r="K67" s="53">
        <f>'งบแสดงฐานะการเงิน '!N12</f>
        <v>28150</v>
      </c>
      <c r="L67" s="13"/>
      <c r="M67" s="126">
        <v>60449</v>
      </c>
    </row>
    <row r="68" spans="1:13" ht="7.5" customHeight="1">
      <c r="A68" s="92"/>
      <c r="D68" s="95"/>
      <c r="E68" s="95"/>
      <c r="G68" s="10"/>
      <c r="H68" s="10"/>
      <c r="I68" s="10"/>
      <c r="J68" s="13"/>
      <c r="L68" s="13"/>
      <c r="M68" s="10"/>
    </row>
    <row r="69" spans="1:13" ht="21" customHeight="1" thickBot="1">
      <c r="A69" s="92" t="s">
        <v>91</v>
      </c>
      <c r="D69" s="95"/>
      <c r="E69" s="95"/>
      <c r="G69" s="60">
        <f>G65+G67</f>
        <v>78509</v>
      </c>
      <c r="H69" s="10"/>
      <c r="I69" s="60">
        <f>I65+I67</f>
        <v>84132</v>
      </c>
      <c r="J69" s="13"/>
      <c r="K69" s="60">
        <f>K65+K67</f>
        <v>72321</v>
      </c>
      <c r="L69" s="13"/>
      <c r="M69" s="60">
        <f>M65+M67</f>
        <v>63275</v>
      </c>
    </row>
    <row r="70" spans="1:13" ht="18" customHeight="1" thickTop="1">
      <c r="A70" s="92"/>
      <c r="D70" s="95"/>
      <c r="E70" s="95"/>
      <c r="G70" s="10"/>
      <c r="H70" s="10"/>
      <c r="I70" s="10"/>
      <c r="J70" s="13"/>
      <c r="L70" s="13"/>
      <c r="M70" s="10"/>
    </row>
    <row r="71" spans="1:13" s="180" customFormat="1" ht="20.25" customHeight="1">
      <c r="A71" s="157" t="s">
        <v>139</v>
      </c>
      <c r="H71" s="181"/>
      <c r="I71" s="181"/>
      <c r="J71" s="181"/>
      <c r="K71" s="181"/>
      <c r="L71" s="181"/>
      <c r="M71" s="181"/>
    </row>
    <row r="72" spans="1:13" s="180" customFormat="1" ht="18" customHeight="1">
      <c r="A72" s="157"/>
      <c r="H72" s="181"/>
      <c r="I72" s="181"/>
      <c r="J72" s="181"/>
      <c r="K72" s="181"/>
      <c r="L72" s="181"/>
      <c r="M72" s="181"/>
    </row>
    <row r="73" spans="1:13" s="180" customFormat="1" ht="21" customHeight="1">
      <c r="A73" s="132" t="s">
        <v>140</v>
      </c>
      <c r="H73" s="181"/>
      <c r="I73" s="181"/>
      <c r="J73" s="181"/>
      <c r="K73" s="181"/>
      <c r="L73" s="181"/>
      <c r="M73" s="181"/>
    </row>
    <row r="74" spans="1:13" s="180" customFormat="1" ht="9" customHeight="1">
      <c r="A74" s="132"/>
      <c r="H74" s="181"/>
      <c r="I74" s="181"/>
      <c r="J74" s="181"/>
      <c r="K74" s="181"/>
      <c r="L74" s="181"/>
      <c r="M74" s="181"/>
    </row>
    <row r="75" spans="1:13" s="180" customFormat="1" ht="21" customHeight="1">
      <c r="A75" s="122" t="s">
        <v>141</v>
      </c>
      <c r="H75" s="182"/>
      <c r="I75" s="183"/>
      <c r="J75" s="182"/>
      <c r="K75" s="183"/>
      <c r="L75" s="182"/>
      <c r="M75" s="183"/>
    </row>
    <row r="76" spans="1:13" ht="18" customHeight="1">
      <c r="A76" s="92"/>
      <c r="D76" s="95"/>
      <c r="E76" s="95"/>
      <c r="G76" s="10"/>
      <c r="H76" s="10"/>
      <c r="I76" s="10"/>
      <c r="J76" s="13"/>
      <c r="L76" s="13"/>
      <c r="M76" s="10"/>
    </row>
    <row r="77" spans="1:13" ht="21" customHeight="1">
      <c r="A77" s="92"/>
      <c r="D77" s="95"/>
      <c r="E77" s="95"/>
      <c r="G77" s="10"/>
      <c r="H77" s="10"/>
      <c r="I77" s="10"/>
      <c r="J77" s="13"/>
      <c r="L77" s="13"/>
      <c r="M77" s="10"/>
    </row>
    <row r="78" spans="7:11" ht="21.75" customHeight="1">
      <c r="G78" s="67">
        <f>+G69-'งบแสดงฐานะการเงิน '!H12</f>
        <v>0</v>
      </c>
      <c r="K78" s="10">
        <f>+K69-'งบแสดงฐานะการเงิน '!L12</f>
        <v>0</v>
      </c>
    </row>
    <row r="79" ht="21.75" customHeight="1">
      <c r="G79" s="67"/>
    </row>
  </sheetData>
  <sheetProtection/>
  <mergeCells count="6">
    <mergeCell ref="G41:I41"/>
    <mergeCell ref="K41:M41"/>
    <mergeCell ref="G5:M5"/>
    <mergeCell ref="G6:I6"/>
    <mergeCell ref="K6:M6"/>
    <mergeCell ref="G40:M40"/>
  </mergeCells>
  <printOptions/>
  <pageMargins left="0.7874015748031497" right="0.11811023622047245" top="0.7874015748031497" bottom="0.5905511811023623" header="0.3937007874015748" footer="0.3937007874015748"/>
  <pageSetup firstPageNumber="8" useFirstPageNumber="1" fitToHeight="2" horizontalDpi="600" verticalDpi="600" orientation="portrait" paperSize="9" scale="80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User</cp:lastModifiedBy>
  <cp:lastPrinted>2017-08-09T18:20:40Z</cp:lastPrinted>
  <dcterms:created xsi:type="dcterms:W3CDTF">2005-01-05T08:17:29Z</dcterms:created>
  <dcterms:modified xsi:type="dcterms:W3CDTF">2017-08-21T01:37:45Z</dcterms:modified>
  <cp:category/>
  <cp:version/>
  <cp:contentType/>
  <cp:contentStatus/>
</cp:coreProperties>
</file>