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30" yWindow="150" windowWidth="9300" windowHeight="8070" firstSheet="2" activeTab="5"/>
  </bookViews>
  <sheets>
    <sheet name="งบแสดงฐานะการเงิน " sheetId="1" r:id="rId1"/>
    <sheet name="งบกำไรขาดทุนเบ็ดเสร็จ3เดือน" sheetId="2" r:id="rId2"/>
    <sheet name="งบกำไรขาดทุนเบ็ดเสร็จ6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'งบกระแสเงินสด'!$A$1:$M$79</definedName>
    <definedName name="_xlnm.Print_Area" localSheetId="1">'งบกำไรขาดทุนเบ็ดเสร็จ3เดือน'!$A$1:$M$57</definedName>
    <definedName name="_xlnm.Print_Area" localSheetId="2">'งบกำไรขาดทุนเบ็ดเสร็จ6เดือน'!$A$1:$M$53</definedName>
    <definedName name="_xlnm.Print_Area" localSheetId="0">'งบแสดงฐานะการเงิน '!$A$1:$N$84</definedName>
    <definedName name="_xlnm.Print_Area" localSheetId="4">'ส่วนของผู้ถือหุ้นงบเฉพาะ'!$A$1:$O$33</definedName>
    <definedName name="_xlnm.Print_Area" localSheetId="3">'ส่วนของผู้ถือหุ้นงบรวม'!$A$1:$R$32</definedName>
  </definedNames>
  <calcPr fullCalcOnLoad="1"/>
</workbook>
</file>

<file path=xl/sharedStrings.xml><?xml version="1.0" encoding="utf-8"?>
<sst xmlns="http://schemas.openxmlformats.org/spreadsheetml/2006/main" count="511" uniqueCount="189">
  <si>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</si>
  <si>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</si>
  <si>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</si>
  <si>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</si>
  <si>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</si>
  <si>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</si>
  <si>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</si>
  <si>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</si>
  <si>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</si>
  <si>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</si>
  <si>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</si>
  <si>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</si>
  <si>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</si>
  <si>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</si>
  <si>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</si>
  <si>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</si>
  <si>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</si>
  <si>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</si>
  <si>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</si>
  <si>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</si>
  <si>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</si>
  <si>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</si>
  <si>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</si>
  <si>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</si>
  <si>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</si>
  <si>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</si>
  <si>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</si>
  <si>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</si>
  <si>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</si>
  <si>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</si>
  <si>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</si>
  <si>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</si>
  <si>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</si>
  <si>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</si>
  <si>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</si>
  <si>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</si>
  <si>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</si>
  <si>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</si>
  <si>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</si>
  <si>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</si>
  <si>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</si>
  <si>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</si>
  <si>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</si>
  <si>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</si>
  <si>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</si>
  <si>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</si>
  <si>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</si>
  <si>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</si>
  <si>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</si>
  <si>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</si>
  <si>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</si>
  <si>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</si>
  <si>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</si>
  <si>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</si>
  <si>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</si>
  <si>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</si>
  <si>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</si>
  <si>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</si>
  <si>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</si>
  <si>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</si>
  <si>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</si>
  <si>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</si>
  <si>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</si>
  <si>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</si>
  <si>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</si>
  <si>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</si>
  <si>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</si>
  <si>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</si>
  <si>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</si>
  <si>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</si>
  <si>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</si>
  <si>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</si>
  <si>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</si>
  <si>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</si>
  <si>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</si>
  <si>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</si>
  <si>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</si>
  <si>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</si>
  <si>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</si>
  <si>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</si>
  <si>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</si>
  <si>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</si>
  <si>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</si>
  <si>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</si>
  <si>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</si>
  <si>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</si>
  <si>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</si>
  <si>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</si>
  <si>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</si>
  <si>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</si>
  <si>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</si>
  <si>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กำไร (ขาดทุน) สำหรับงวด</t>
  </si>
  <si>
    <t>กำไร (ขาดทุน) ก่อนภาษีเงินได้</t>
  </si>
  <si>
    <t>การแบ่งปันกำไร (ขาดทุน) สำหรับงวด</t>
  </si>
  <si>
    <t>พันบาท</t>
  </si>
  <si>
    <t>ส่วนได้เสียที่ไม่มี</t>
  </si>
  <si>
    <t>ที่ดินและสิ่งปลูกสร้างรอการพัฒนา</t>
  </si>
  <si>
    <t>สินทรัพย์หมุนเวียนอื่น</t>
  </si>
  <si>
    <t>จ่ายชำระหนี้สินภายใต้สัญญาเช่าการเงิน</t>
  </si>
  <si>
    <t xml:space="preserve">รายการที่จะไม่ถูกบันทึกในส่วนของกำไรหรือขาดทุนในภายหลัง </t>
  </si>
  <si>
    <t xml:space="preserve">รายการที่จะถูกบันทึกในส่วนของกำไรหรือขาดทุนในภายหลัง </t>
  </si>
  <si>
    <t>หนี้สินภายใต้สัญญาเช่าการเงินส่วนที่ถึงกำหนดชำระภายในหนึ่งปี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</si>
  <si>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</si>
  <si>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</si>
  <si>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</si>
  <si>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</si>
  <si>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</si>
  <si>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กลับรายการจากการลดมูลค่าต้นทุนการพัฒนาอสังหาริมทรัพย์</t>
  </si>
  <si>
    <t>เงินสดสุทธิได้มา (ใช้ไป) จากกิจกรรมจัดหาเงิน</t>
  </si>
  <si>
    <t>เงินลงทุนระยะยาวอื่น - หลักทรัพย์เผื่อขาย</t>
  </si>
  <si>
    <t>กำไร (ขาดทุน) เบ็ดเสร็จอื่น - สุทธิจากภาษี</t>
  </si>
  <si>
    <t>รวมกำไร (ขาดทุน) เบ็ดเสร็จอื่นสำหรับงวด</t>
  </si>
  <si>
    <t>กำไร (ขาดทุน) เบ็ดเสร็จรวมสำหรับงวด</t>
  </si>
  <si>
    <t>รวมส่วนของผู้ถือหุ้นของบริษัทใหญ่</t>
  </si>
  <si>
    <t>หนี้สินภายใต้สัญญาเช่าการเงิน - สุทธิจากส่วนที่ถึงกำหนดชำระภายในหนึ่งปี</t>
  </si>
  <si>
    <t xml:space="preserve">   ประกันภัยสำหรับโครงการผลประโยชน์พนักงาน</t>
  </si>
  <si>
    <t>ส่วนของ</t>
  </si>
  <si>
    <t>ที่ยังไม่เกิดขึ้นจริงจาก</t>
  </si>
  <si>
    <t>เงินลงทุนในหลักทรัพย์เผื่อขาย</t>
  </si>
  <si>
    <t>เงินกู้ยืมระยะยาวจากสถาบันการเงินส่วนที่ถึงกำหนดชำระภายในหนึ่งปี</t>
  </si>
  <si>
    <t>เงินกู้ยืมระยะยาวจากสถาบันการเงิน-สุทธิจากส่วนที่ถึงกำหนดชำระภายในหนึ่งปี</t>
  </si>
  <si>
    <t xml:space="preserve">        - ภาษีเงินได้เกี่ยวกับกำไรจากการประมาณการตามหลักคณิตศาสตร์</t>
  </si>
  <si>
    <t>สินทรัพย์</t>
  </si>
  <si>
    <t>เงินให้กู้ยืมระยะยาวและดอกเบี้ยค้างรับแก่กิจการที่เกี่ยวข้องกัน</t>
  </si>
  <si>
    <t>สินทรัพย์ไม่มีตัวตน</t>
  </si>
  <si>
    <t>ภาษีเงินได้ถูกหัก ณ ที่จ่าย</t>
  </si>
  <si>
    <t>อื่นๆ</t>
  </si>
  <si>
    <t>ยอดคงเหลือ ณ วันที่ 1 มกราคม 2560</t>
  </si>
  <si>
    <t>เงินรับล่วงหน้าจากการขายที่ดินและสิ่งปลูกสร้างรอการพัฒนา</t>
  </si>
  <si>
    <t>ข้อมูลกระแสเงินสดเปิดเผยเพิ่มเติม</t>
  </si>
  <si>
    <t xml:space="preserve">รายการที่มิใช่เงินสด </t>
  </si>
  <si>
    <t>ค่าใช้จ่ายภาษีเงินได้</t>
  </si>
  <si>
    <t>5, 7</t>
  </si>
  <si>
    <t>ยอดคงเหลือ ณ วันที่ 30 มิถุนายน 2560</t>
  </si>
  <si>
    <t>หนี้สูญและหนี้สงสัยจะสูญ</t>
  </si>
  <si>
    <t>ขาดทุนจากการตัดจำหน่ายภาษีเงินได้หัก ณ ที่จ่าย</t>
  </si>
  <si>
    <t>ประมาณการหนี้สินระยะสั้น</t>
  </si>
  <si>
    <t>รายได้เงินปันผล</t>
  </si>
  <si>
    <t>รับเงินปันผล</t>
  </si>
  <si>
    <t>รายการกับผู้ถือหุ้นที่บันทึกโดยตรงเข้าส่วนของผู้ถือหุ้น</t>
  </si>
  <si>
    <t>เพิ่มทุนเรือนหุ้น</t>
  </si>
  <si>
    <t>รวมรายการกับผู้ถือหุ้นที่บันทึกโดยตรงเข้าส่วนของผู้ถือหุ้น</t>
  </si>
  <si>
    <t>เงินให้กู้ยืมระยะยาวแก่กิจการที่เกี่ยวข้องกันเพิ่มขึ้น</t>
  </si>
  <si>
    <t>เงินสดจ่ายซื้อที่ดิน อาคารและอุปกรณ์</t>
  </si>
  <si>
    <t>เงินสดรับจากการเพิ่มทุนหุ้นสามัญ</t>
  </si>
  <si>
    <t>เงินกู้ยืมระยะยาวจากสถาบันการเงินเพิ่มขึ้น</t>
  </si>
  <si>
    <t>เงินสดและรายการเทียบเท่าเงินสดเพิ่มขึ้น - สุทธิ</t>
  </si>
  <si>
    <t>เงินสดรับจากเงินให้กู้ยืมระยะยาวแก่กิจการที่เกี่ยวข้องกัน</t>
  </si>
  <si>
    <t>เงินสดรับจากเงินกู้ยืมระยะสั้น</t>
  </si>
  <si>
    <t>จ่ายชำระคืนเงินกู้ยืมระยะสั้น</t>
  </si>
  <si>
    <t>สำหรับงวดสามเดือนสิ้นสุดวันที่ 30 มิถุนายน 2561</t>
  </si>
  <si>
    <t>ณ วันที่ 30 มิถุนายน 2561</t>
  </si>
  <si>
    <t>30 มิถุนายน 2561</t>
  </si>
  <si>
    <t>31 ธันวาคม 2560</t>
  </si>
  <si>
    <t>เงินลงทุนในบริษัทร่วม</t>
  </si>
  <si>
    <t>ต้นทุนในการเตรียมหลุมฝังกลบ</t>
  </si>
  <si>
    <t>สำหรับงวดหกเดือนสิ้นสุดวันที่ 30 มิถุนายน 2561</t>
  </si>
  <si>
    <t>ยอดคงเหลือ ณ วันที่ 1 มกราคม 2561</t>
  </si>
  <si>
    <t>ยอดคงเหลือ ณ วันที่ 30 มิถุนายน 2561</t>
  </si>
  <si>
    <t>5, 17</t>
  </si>
  <si>
    <t xml:space="preserve">ทุนจดทะเบียน - 1,122,297,625  หุ้น มูลค่าหุ้นละ 1 บาท ในปี 2561 และ </t>
  </si>
  <si>
    <t>1,428,000,000  หุ้น มูลค่าหุ้นละ 1 บาท ในปี 2560</t>
  </si>
  <si>
    <t xml:space="preserve">ทุนที่ออกและชำระเต็มมูลค่าแล้ว - 1,122,297,625 หุ้น มูลค่าหุ้นละ 1 บาท </t>
  </si>
  <si>
    <t>กำไร (ขาดทุน) ก่อนส่วนแบ่งขาดทุนจากเงินลงทุนในบริษัทร่วมและภาษีเงินได้</t>
  </si>
  <si>
    <t>ส่วนแบ่งขาดทุนจากเงินลงทุนในบริษัทร่วม</t>
  </si>
  <si>
    <t>กำไรจากการขายอสังหาริมทรัพย์เพื่อการลงทุน</t>
  </si>
  <si>
    <t>เงินปันผลจ่าย</t>
  </si>
  <si>
    <t>จ่ายชำระคืนเงินกู้ยืมระยะยาวจากสถาบันการเงิน</t>
  </si>
  <si>
    <t>ในปี 2560 บริษัทซื้อยานพาหนะภายใต้สัญญาเช่าการเงินจำนวน 1.2 ล้านบาท</t>
  </si>
  <si>
    <t>ภาษีเงินได้นิติบุคคลค้างจ่าย</t>
  </si>
  <si>
    <t>ขาดทุนสำหรับงวด</t>
  </si>
  <si>
    <t>เงินกู้ยืมระยะสั้นจากสถาบันการเงิน</t>
  </si>
  <si>
    <t>กำไรจากการจำหน่ายยานพาหนะ</t>
  </si>
  <si>
    <t>ค่าใช้จ่ายผลประโยชน์พนักงาน</t>
  </si>
  <si>
    <t>เงินสดรับจากการจำหน่ายยานพาหนะ</t>
  </si>
  <si>
    <t>เงินฝากสถาบันการเงินที่มีภาระค้ำประกันลดลง</t>
  </si>
  <si>
    <t>เงินสดจ่ายเพื่อการลงทุนในบริษัทร่วม</t>
  </si>
  <si>
    <t>เงินสดจ่ายซื้อสินทรัพย์ไม่มีตัวตน</t>
  </si>
  <si>
    <t>เงินสดสุทธิได้มา (ใช้ไป) จากกิจกรรมดำเนินงาน</t>
  </si>
  <si>
    <t>เงินสดรับ (จ่าย) จากการดำเนินงาน</t>
  </si>
  <si>
    <t>เงินสดรับจากการจำหน่ายอสังหาริมทรัพย์เพื่อการลงทุน</t>
  </si>
  <si>
    <t>เงินสดสุทธิได้มา (ใช้ไป) ไปจากกิจกรรมลงทุน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</si>
  <si>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</si>
  <si>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ธุรกิจให้บริการและกำจัดกากอุตสาหกรรม</t>
  </si>
  <si>
    <t>ขาดทุนจากการตัดจำหน่ายสินทรัพย์ถาวร</t>
  </si>
  <si>
    <t>กำไร (ขาดทุน) ที่ยังไม่เกิดขึ้นจริงจากการเปลี่ยนแปลงมูลค่าของ</t>
  </si>
  <si>
    <t>กำไร (ขาดทุน) ต่อหุ้น (บาท)</t>
  </si>
  <si>
    <t>20</t>
  </si>
  <si>
    <t>เงินรับล่วงหน้าจากการขายที่ดินและสิ่งปลูกสร้างรอการพัฒนาเพิ่มขึ้น (ลดลง)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</si>
</sst>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&quot;US$&quot;* #,##0.00_-;\-&quot;US$&quot;* #,##0.00_-;_-&quot;US$&quot;* &quot;-&quot;??_-;_-@_-"/>
    <numFmt numFmtId="182" formatCode="#,##0\ ;\(#,##0\)"/>
    <numFmt numFmtId="183" formatCode="#,##0.00\ ;\(#,##0.00\)"/>
    <numFmt numFmtId="184" formatCode="_(* #,##0_);_(* \(#,##0\);_(* &quot;-&quot;??_);_(@_)"/>
    <numFmt numFmtId="185" formatCode="#,##0.000\ ;\(#,##0.000\)"/>
    <numFmt numFmtId="186" formatCode="_(* #,##0.0000_);_(* \(#,##0.0000\);_(* &quot;-&quot;??_);_(@_)"/>
    <numFmt numFmtId="187" formatCode="[$-1010000]d/m/yy;@"/>
    <numFmt numFmtId="188" formatCode="#,##0;\(#,##0\)"/>
    <numFmt numFmtId="189" formatCode="_(* #,##0.000_);_(* \(#,##0.000\);_(* &quot;-&quot;??_);_(@_)"/>
    <numFmt numFmtId="190" formatCode="_-* #,##0.000_-;\-* #,##0.000_-;_-* &quot;-&quot;??_-;_-@_-"/>
    <numFmt numFmtId="191" formatCode="#,##0.0000\ ;\(#,##0.0000\)"/>
    <numFmt numFmtId="192" formatCode="#,##0.0\ ;\(#,##0.0\)"/>
    <numFmt numFmtId="193" formatCode="#,##0.00000\ ;\(#,##0.00000\)"/>
    <numFmt numFmtId="194" formatCode="#,##0.000000\ ;\(#,##0.000000\)"/>
    <numFmt numFmtId="195" formatCode="#,##0.0000000\ ;\(#,##0.0000000\)"/>
    <numFmt numFmtId="196" formatCode="#,##0.00000000\ ;\(#,##0.000000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9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color theme="0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19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82" fontId="24" fillId="0" borderId="0" xfId="0" applyNumberFormat="1" applyFont="1" applyBorder="1" applyAlignment="1">
      <alignment horizontal="right"/>
    </xf>
    <xf numFmtId="182" fontId="24" fillId="0" borderId="0" xfId="0" applyNumberFormat="1" applyFont="1" applyFill="1" applyBorder="1" applyAlignment="1">
      <alignment horizontal="right"/>
    </xf>
    <xf numFmtId="184" fontId="24" fillId="0" borderId="0" xfId="42" applyNumberFormat="1" applyFont="1" applyFill="1" applyBorder="1" applyAlignment="1">
      <alignment/>
    </xf>
    <xf numFmtId="184" fontId="24" fillId="0" borderId="0" xfId="42" applyNumberFormat="1" applyFont="1" applyBorder="1" applyAlignment="1">
      <alignment horizontal="center"/>
    </xf>
    <xf numFmtId="184" fontId="24" fillId="0" borderId="0" xfId="42" applyNumberFormat="1" applyFont="1" applyFill="1" applyBorder="1" applyAlignment="1">
      <alignment horizontal="center"/>
    </xf>
    <xf numFmtId="184" fontId="24" fillId="0" borderId="0" xfId="42" applyNumberFormat="1" applyFont="1" applyFill="1" applyBorder="1" applyAlignment="1">
      <alignment horizontal="right"/>
    </xf>
    <xf numFmtId="184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184" fontId="24" fillId="0" borderId="11" xfId="42" applyNumberFormat="1" applyFont="1" applyFill="1" applyBorder="1" applyAlignment="1">
      <alignment horizontal="right"/>
    </xf>
    <xf numFmtId="175" fontId="24" fillId="0" borderId="0" xfId="42" applyFont="1" applyBorder="1" applyAlignment="1">
      <alignment horizontal="right"/>
    </xf>
    <xf numFmtId="175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84" fontId="24" fillId="0" borderId="0" xfId="42" applyNumberFormat="1" applyFont="1" applyFill="1" applyBorder="1" applyAlignment="1">
      <alignment vertical="center"/>
    </xf>
    <xf numFmtId="184" fontId="23" fillId="0" borderId="0" xfId="42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right" vertical="center"/>
    </xf>
    <xf numFmtId="184" fontId="24" fillId="0" borderId="0" xfId="42" applyNumberFormat="1" applyFont="1" applyFill="1" applyBorder="1" applyAlignment="1">
      <alignment horizontal="right" vertical="center"/>
    </xf>
    <xf numFmtId="184" fontId="24" fillId="0" borderId="0" xfId="42" applyNumberFormat="1" applyFont="1" applyFill="1" applyBorder="1" applyAlignment="1">
      <alignment horizontal="center" vertical="center"/>
    </xf>
    <xf numFmtId="184" fontId="24" fillId="0" borderId="12" xfId="42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center"/>
    </xf>
    <xf numFmtId="184" fontId="24" fillId="0" borderId="10" xfId="42" applyNumberFormat="1" applyFont="1" applyFill="1" applyBorder="1" applyAlignment="1">
      <alignment horizontal="right" vertical="center"/>
    </xf>
    <xf numFmtId="184" fontId="24" fillId="0" borderId="0" xfId="47" applyNumberFormat="1" applyFont="1" applyFill="1" applyBorder="1" applyAlignment="1">
      <alignment/>
    </xf>
    <xf numFmtId="184" fontId="24" fillId="0" borderId="0" xfId="47" applyNumberFormat="1" applyFont="1" applyFill="1" applyBorder="1" applyAlignment="1">
      <alignment horizontal="right"/>
    </xf>
    <xf numFmtId="175" fontId="24" fillId="0" borderId="0" xfId="42" applyFont="1" applyFill="1" applyBorder="1" applyAlignment="1">
      <alignment horizontal="right" vertical="center"/>
    </xf>
    <xf numFmtId="184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182" fontId="24" fillId="0" borderId="10" xfId="0" applyNumberFormat="1" applyFont="1" applyFill="1" applyBorder="1" applyAlignment="1">
      <alignment horizontal="right"/>
    </xf>
    <xf numFmtId="184" fontId="24" fillId="0" borderId="13" xfId="42" applyNumberFormat="1" applyFont="1" applyFill="1" applyBorder="1" applyAlignment="1">
      <alignment horizontal="center"/>
    </xf>
    <xf numFmtId="183" fontId="24" fillId="0" borderId="0" xfId="0" applyNumberFormat="1" applyFont="1" applyFill="1" applyBorder="1" applyAlignment="1">
      <alignment horizontal="right"/>
    </xf>
    <xf numFmtId="183" fontId="24" fillId="0" borderId="0" xfId="0" applyNumberFormat="1" applyFont="1" applyBorder="1" applyAlignment="1">
      <alignment horizontal="right"/>
    </xf>
    <xf numFmtId="182" fontId="24" fillId="0" borderId="13" xfId="0" applyNumberFormat="1" applyFont="1" applyFill="1" applyBorder="1" applyAlignment="1">
      <alignment horizontal="right"/>
    </xf>
    <xf numFmtId="183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184" fontId="24" fillId="0" borderId="11" xfId="42" applyNumberFormat="1" applyFont="1" applyFill="1" applyBorder="1" applyAlignment="1">
      <alignment/>
    </xf>
    <xf numFmtId="184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84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184" fontId="24" fillId="0" borderId="12" xfId="42" applyNumberFormat="1" applyFont="1" applyFill="1" applyBorder="1" applyAlignment="1">
      <alignment/>
    </xf>
    <xf numFmtId="182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182" fontId="24" fillId="0" borderId="0" xfId="0" applyNumberFormat="1" applyFont="1" applyFill="1" applyBorder="1" applyAlignment="1">
      <alignment/>
    </xf>
    <xf numFmtId="175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184" fontId="24" fillId="0" borderId="0" xfId="0" applyNumberFormat="1" applyFont="1" applyFill="1" applyBorder="1" applyAlignment="1">
      <alignment horizontal="right"/>
    </xf>
    <xf numFmtId="182" fontId="24" fillId="0" borderId="0" xfId="0" applyNumberFormat="1" applyFont="1" applyFill="1" applyAlignment="1">
      <alignment/>
    </xf>
    <xf numFmtId="184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184" fontId="24" fillId="0" borderId="10" xfId="42" applyNumberFormat="1" applyFont="1" applyFill="1" applyBorder="1" applyAlignment="1">
      <alignment horizontal="center" vertical="center"/>
    </xf>
    <xf numFmtId="184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75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184" fontId="24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184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184" fontId="24" fillId="0" borderId="0" xfId="47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84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84" fontId="38" fillId="0" borderId="11" xfId="42" applyNumberFormat="1" applyFont="1" applyFill="1" applyBorder="1" applyAlignment="1">
      <alignment horizontal="right" vertical="center"/>
    </xf>
    <xf numFmtId="175" fontId="24" fillId="0" borderId="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184" fontId="24" fillId="0" borderId="14" xfId="42" applyNumberFormat="1" applyFont="1" applyFill="1" applyBorder="1" applyAlignment="1">
      <alignment horizontal="right" vertical="center"/>
    </xf>
    <xf numFmtId="182" fontId="24" fillId="0" borderId="12" xfId="0" applyNumberFormat="1" applyFont="1" applyFill="1" applyBorder="1" applyAlignment="1">
      <alignment horizontal="right"/>
    </xf>
    <xf numFmtId="184" fontId="24" fillId="0" borderId="10" xfId="47" applyNumberFormat="1" applyFont="1" applyFill="1" applyBorder="1" applyAlignment="1">
      <alignment horizontal="center" vertical="center"/>
    </xf>
    <xf numFmtId="182" fontId="24" fillId="0" borderId="10" xfId="0" applyNumberFormat="1" applyFont="1" applyFill="1" applyBorder="1" applyAlignment="1">
      <alignment horizontal="center"/>
    </xf>
    <xf numFmtId="184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82" fontId="24" fillId="0" borderId="0" xfId="0" applyNumberFormat="1" applyFont="1" applyFill="1" applyBorder="1" applyAlignment="1">
      <alignment horizontal="center" vertical="center"/>
    </xf>
    <xf numFmtId="175" fontId="24" fillId="0" borderId="13" xfId="47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84" fontId="24" fillId="0" borderId="0" xfId="0" applyNumberFormat="1" applyFont="1" applyFill="1" applyAlignment="1">
      <alignment horizontal="center"/>
    </xf>
    <xf numFmtId="187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184" fontId="24" fillId="0" borderId="0" xfId="49" applyNumberFormat="1" applyFont="1" applyFill="1" applyAlignment="1">
      <alignment horizontal="center"/>
    </xf>
    <xf numFmtId="184" fontId="24" fillId="0" borderId="0" xfId="49" applyNumberFormat="1" applyFont="1" applyFill="1" applyAlignment="1">
      <alignment/>
    </xf>
    <xf numFmtId="184" fontId="24" fillId="0" borderId="0" xfId="49" applyNumberFormat="1" applyFont="1" applyFill="1" applyBorder="1" applyAlignment="1">
      <alignment horizontal="center"/>
    </xf>
    <xf numFmtId="184" fontId="24" fillId="0" borderId="11" xfId="49" applyNumberFormat="1" applyFont="1" applyFill="1" applyBorder="1" applyAlignment="1">
      <alignment horizontal="center"/>
    </xf>
    <xf numFmtId="184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84" fontId="24" fillId="0" borderId="0" xfId="49" applyNumberFormat="1" applyFont="1" applyFill="1" applyBorder="1" applyAlignment="1">
      <alignment/>
    </xf>
    <xf numFmtId="184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184" fontId="24" fillId="0" borderId="11" xfId="49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184" fontId="24" fillId="0" borderId="0" xfId="0" applyNumberFormat="1" applyFont="1" applyFill="1" applyBorder="1" applyAlignment="1">
      <alignment horizontal="center"/>
    </xf>
    <xf numFmtId="184" fontId="39" fillId="0" borderId="0" xfId="0" applyNumberFormat="1" applyFont="1" applyFill="1" applyBorder="1" applyAlignment="1">
      <alignment horizontal="right"/>
    </xf>
    <xf numFmtId="184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187" fontId="24" fillId="0" borderId="0" xfId="0" applyNumberFormat="1" applyFont="1" applyFill="1" applyAlignment="1">
      <alignment/>
    </xf>
    <xf numFmtId="184" fontId="24" fillId="0" borderId="10" xfId="42" applyNumberFormat="1" applyFont="1" applyFill="1" applyBorder="1" applyAlignment="1">
      <alignment horizontal="left"/>
    </xf>
    <xf numFmtId="175" fontId="23" fillId="0" borderId="0" xfId="42" applyFont="1" applyFill="1" applyBorder="1" applyAlignment="1">
      <alignment/>
    </xf>
    <xf numFmtId="184" fontId="24" fillId="0" borderId="12" xfId="42" applyNumberFormat="1" applyFont="1" applyFill="1" applyBorder="1" applyAlignment="1">
      <alignment horizontal="right"/>
    </xf>
    <xf numFmtId="49" fontId="40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85" fontId="24" fillId="0" borderId="12" xfId="0" applyNumberFormat="1" applyFont="1" applyFill="1" applyBorder="1" applyAlignment="1">
      <alignment horizontal="right"/>
    </xf>
    <xf numFmtId="182" fontId="42" fillId="0" borderId="0" xfId="0" applyNumberFormat="1" applyFont="1" applyFill="1" applyBorder="1" applyAlignment="1">
      <alignment horizontal="right"/>
    </xf>
    <xf numFmtId="184" fontId="42" fillId="0" borderId="0" xfId="0" applyNumberFormat="1" applyFont="1" applyFill="1" applyBorder="1" applyAlignment="1">
      <alignment horizontal="right"/>
    </xf>
    <xf numFmtId="182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182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wrapText="1"/>
    </xf>
    <xf numFmtId="184" fontId="24" fillId="0" borderId="11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182" fontId="4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 quotePrefix="1">
      <alignment vertical="center"/>
    </xf>
    <xf numFmtId="184" fontId="24" fillId="0" borderId="0" xfId="46" applyNumberFormat="1" applyFont="1" applyFill="1" applyBorder="1" applyAlignment="1">
      <alignment horizontal="center" vertical="center"/>
    </xf>
    <xf numFmtId="175" fontId="24" fillId="0" borderId="11" xfId="49" applyNumberFormat="1" applyFont="1" applyFill="1" applyBorder="1" applyAlignment="1">
      <alignment horizontal="center"/>
    </xf>
    <xf numFmtId="184" fontId="24" fillId="0" borderId="0" xfId="46" applyNumberFormat="1" applyFont="1" applyFill="1" applyBorder="1" applyAlignment="1">
      <alignment horizontal="center"/>
    </xf>
    <xf numFmtId="184" fontId="24" fillId="0" borderId="11" xfId="46" applyNumberFormat="1" applyFont="1" applyFill="1" applyBorder="1" applyAlignment="1">
      <alignment horizontal="center"/>
    </xf>
    <xf numFmtId="184" fontId="24" fillId="0" borderId="0" xfId="46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188" fontId="24" fillId="0" borderId="0" xfId="63" applyNumberFormat="1" applyFont="1" applyFill="1" applyAlignment="1">
      <alignment vertical="center"/>
      <protection/>
    </xf>
    <xf numFmtId="38" fontId="24" fillId="0" borderId="0" xfId="0" applyNumberFormat="1" applyFont="1" applyFill="1" applyAlignment="1">
      <alignment vertical="center"/>
    </xf>
    <xf numFmtId="173" fontId="24" fillId="0" borderId="0" xfId="0" applyNumberFormat="1" applyFont="1" applyFill="1" applyAlignment="1">
      <alignment vertical="center"/>
    </xf>
    <xf numFmtId="184" fontId="24" fillId="0" borderId="0" xfId="42" applyNumberFormat="1" applyFont="1" applyFill="1" applyAlignment="1">
      <alignment horizontal="center" vertical="center"/>
    </xf>
    <xf numFmtId="184" fontId="24" fillId="0" borderId="0" xfId="42" applyNumberFormat="1" applyFont="1" applyFill="1" applyAlignment="1">
      <alignment vertical="center"/>
    </xf>
    <xf numFmtId="175" fontId="24" fillId="0" borderId="0" xfId="42" applyFont="1" applyBorder="1" applyAlignment="1">
      <alignment/>
    </xf>
    <xf numFmtId="184" fontId="24" fillId="0" borderId="0" xfId="42" applyNumberFormat="1" applyFont="1" applyBorder="1" applyAlignment="1">
      <alignment/>
    </xf>
    <xf numFmtId="190" fontId="24" fillId="0" borderId="0" xfId="0" applyNumberFormat="1" applyFont="1" applyFill="1" applyBorder="1" applyAlignment="1">
      <alignment/>
    </xf>
    <xf numFmtId="189" fontId="24" fillId="0" borderId="0" xfId="42" applyNumberFormat="1" applyFont="1" applyFill="1" applyBorder="1" applyAlignment="1">
      <alignment/>
    </xf>
    <xf numFmtId="0" fontId="2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182" fontId="24" fillId="0" borderId="10" xfId="0" applyNumberFormat="1" applyFont="1" applyFill="1" applyBorder="1" applyAlignment="1">
      <alignment/>
    </xf>
    <xf numFmtId="182" fontId="24" fillId="0" borderId="0" xfId="0" applyNumberFormat="1" applyFont="1" applyFill="1" applyAlignment="1">
      <alignment horizontal="right"/>
    </xf>
    <xf numFmtId="175" fontId="24" fillId="0" borderId="0" xfId="44" applyNumberFormat="1" applyFont="1" applyFill="1" applyBorder="1" applyAlignment="1">
      <alignment/>
    </xf>
    <xf numFmtId="182" fontId="25" fillId="0" borderId="0" xfId="0" applyNumberFormat="1" applyFont="1" applyFill="1" applyBorder="1" applyAlignment="1">
      <alignment horizontal="center"/>
    </xf>
    <xf numFmtId="182" fontId="24" fillId="0" borderId="11" xfId="0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/>
      <protection/>
    </xf>
    <xf numFmtId="182" fontId="38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view="pageBreakPreview" zoomScale="110" zoomScaleNormal="70" zoomScaleSheetLayoutView="110" workbookViewId="0" topLeftCell="A64">
      <selection activeCell="E74" sqref="E74"/>
    </sheetView>
  </sheetViews>
  <sheetFormatPr defaultColWidth="9.140625" defaultRowHeight="21.75" customHeight="1"/>
  <cols>
    <col min="1" max="1" width="2.8515625" style="28" customWidth="1"/>
    <col min="2" max="2" width="2.140625" style="28" customWidth="1"/>
    <col min="3" max="3" width="5.00390625" style="25" customWidth="1"/>
    <col min="4" max="4" width="3.8515625" style="25" customWidth="1"/>
    <col min="5" max="5" width="49.57421875" style="25" customWidth="1"/>
    <col min="6" max="6" width="8.140625" style="148" customWidth="1"/>
    <col min="7" max="7" width="0.9921875" style="28" customWidth="1"/>
    <col min="8" max="8" width="14.8515625" style="28" customWidth="1"/>
    <col min="9" max="9" width="0.9921875" style="28" customWidth="1"/>
    <col min="10" max="10" width="14.7109375" style="28" customWidth="1"/>
    <col min="11" max="11" width="0.9921875" style="28" customWidth="1"/>
    <col min="12" max="12" width="14.8515625" style="28" customWidth="1"/>
    <col min="13" max="13" width="0.9921875" style="28" customWidth="1"/>
    <col min="14" max="14" width="14.7109375" style="28" customWidth="1"/>
    <col min="15" max="16" width="9.140625" style="28" customWidth="1"/>
    <col min="17" max="16384" width="9.140625" style="28" customWidth="1"/>
  </cols>
  <sheetData>
    <row r="1" spans="1:12" s="43" customFormat="1" ht="22.5" customHeight="1">
      <c r="A1" s="42" t="s">
        <v>0</v>
      </c>
      <c r="B1" s="42"/>
      <c r="C1" s="42"/>
      <c r="D1" s="42"/>
      <c r="E1" s="42"/>
      <c r="F1" s="140"/>
      <c r="G1" s="42"/>
      <c r="H1" s="42"/>
      <c r="I1" s="42"/>
      <c r="J1" s="42"/>
      <c r="K1" s="42"/>
      <c r="L1" s="42"/>
    </row>
    <row r="2" spans="1:12" s="43" customFormat="1" ht="22.5" customHeight="1">
      <c r="A2" s="42" t="s">
        <v>53</v>
      </c>
      <c r="B2" s="42"/>
      <c r="C2" s="42"/>
      <c r="D2" s="42"/>
      <c r="E2" s="42"/>
      <c r="F2" s="140"/>
      <c r="G2" s="42"/>
      <c r="H2" s="42"/>
      <c r="I2" s="42"/>
      <c r="J2" s="42"/>
      <c r="K2" s="42"/>
      <c r="L2" s="42"/>
    </row>
    <row r="3" spans="1:13" s="43" customFormat="1" ht="22.5" customHeight="1">
      <c r="A3" s="190" t="s">
        <v>151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2" s="3" customFormat="1" ht="21.75" customHeight="1">
      <c r="A4" s="90"/>
      <c r="B4" s="90"/>
      <c r="C4" s="90"/>
      <c r="D4" s="90"/>
      <c r="E4" s="90"/>
      <c r="F4" s="141"/>
      <c r="G4" s="90"/>
      <c r="H4" s="90"/>
      <c r="I4" s="90"/>
      <c r="J4" s="90"/>
      <c r="K4" s="90"/>
      <c r="L4" s="90"/>
    </row>
    <row r="5" spans="1:17" s="156" customFormat="1" ht="21">
      <c r="A5" s="155" t="s">
        <v>122</v>
      </c>
      <c r="D5" s="59"/>
      <c r="M5" s="157"/>
      <c r="N5" s="157"/>
      <c r="O5" s="157"/>
      <c r="P5" s="157"/>
      <c r="Q5" s="157"/>
    </row>
    <row r="6" spans="3:14" s="3" customFormat="1" ht="21.75" customHeight="1">
      <c r="C6" s="15"/>
      <c r="D6" s="15"/>
      <c r="E6" s="15"/>
      <c r="F6" s="142"/>
      <c r="G6" s="1"/>
      <c r="H6" s="191" t="s">
        <v>94</v>
      </c>
      <c r="I6" s="191"/>
      <c r="J6" s="191"/>
      <c r="K6" s="191"/>
      <c r="L6" s="191"/>
      <c r="M6" s="191"/>
      <c r="N6" s="191"/>
    </row>
    <row r="7" spans="3:14" s="3" customFormat="1" ht="21.75" customHeight="1">
      <c r="C7" s="95"/>
      <c r="D7" s="95"/>
      <c r="E7" s="95"/>
      <c r="F7" s="142"/>
      <c r="G7" s="1"/>
      <c r="H7" s="191" t="s">
        <v>1</v>
      </c>
      <c r="I7" s="191"/>
      <c r="J7" s="191"/>
      <c r="K7" s="91"/>
      <c r="L7" s="192" t="s">
        <v>69</v>
      </c>
      <c r="M7" s="192"/>
      <c r="N7" s="192"/>
    </row>
    <row r="8" spans="3:14" s="3" customFormat="1" ht="21.75" customHeight="1">
      <c r="C8" s="95"/>
      <c r="D8" s="95"/>
      <c r="E8" s="95"/>
      <c r="F8" s="142"/>
      <c r="G8" s="1"/>
      <c r="H8" s="132" t="s">
        <v>152</v>
      </c>
      <c r="I8" s="1"/>
      <c r="J8" s="132" t="s">
        <v>153</v>
      </c>
      <c r="K8" s="91"/>
      <c r="L8" s="132" t="s">
        <v>152</v>
      </c>
      <c r="M8" s="1"/>
      <c r="N8" s="132" t="s">
        <v>153</v>
      </c>
    </row>
    <row r="9" spans="3:14" s="3" customFormat="1" ht="21.75" customHeight="1">
      <c r="C9" s="95"/>
      <c r="D9" s="95"/>
      <c r="E9" s="95"/>
      <c r="F9" s="142"/>
      <c r="G9" s="1"/>
      <c r="H9" s="58" t="s">
        <v>85</v>
      </c>
      <c r="I9" s="1"/>
      <c r="J9" s="133"/>
      <c r="K9" s="91"/>
      <c r="L9" s="58" t="s">
        <v>85</v>
      </c>
      <c r="M9" s="1"/>
      <c r="N9" s="133"/>
    </row>
    <row r="10" spans="3:14" s="3" customFormat="1" ht="21.75" customHeight="1">
      <c r="C10" s="95"/>
      <c r="D10" s="95"/>
      <c r="E10" s="95"/>
      <c r="F10" s="134" t="s">
        <v>2</v>
      </c>
      <c r="G10" s="1"/>
      <c r="H10" s="135" t="s">
        <v>86</v>
      </c>
      <c r="I10" s="1"/>
      <c r="J10" s="127" t="s">
        <v>87</v>
      </c>
      <c r="K10" s="91"/>
      <c r="L10" s="135" t="s">
        <v>86</v>
      </c>
      <c r="M10" s="1"/>
      <c r="N10" s="127" t="s">
        <v>87</v>
      </c>
    </row>
    <row r="11" spans="1:14" s="3" customFormat="1" ht="21.75" customHeight="1">
      <c r="A11" s="95" t="s">
        <v>6</v>
      </c>
      <c r="C11" s="15"/>
      <c r="D11" s="15"/>
      <c r="E11" s="15"/>
      <c r="F11" s="143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5" t="s">
        <v>7</v>
      </c>
      <c r="C12" s="15"/>
      <c r="D12" s="15"/>
      <c r="E12" s="15"/>
      <c r="F12" s="45">
        <v>6</v>
      </c>
      <c r="H12" s="10">
        <v>27472</v>
      </c>
      <c r="J12" s="10">
        <v>24300</v>
      </c>
      <c r="K12" s="9"/>
      <c r="L12" s="10">
        <v>23794</v>
      </c>
      <c r="M12" s="9"/>
      <c r="N12" s="10">
        <v>19429</v>
      </c>
    </row>
    <row r="13" spans="1:14" s="3" customFormat="1" ht="21.75" customHeight="1">
      <c r="A13" s="15" t="s">
        <v>62</v>
      </c>
      <c r="C13" s="15"/>
      <c r="D13" s="15"/>
      <c r="E13" s="15"/>
      <c r="F13" s="45" t="s">
        <v>132</v>
      </c>
      <c r="G13" s="1"/>
      <c r="H13" s="10">
        <v>62720</v>
      </c>
      <c r="J13" s="10">
        <v>73269</v>
      </c>
      <c r="K13" s="9"/>
      <c r="L13" s="10">
        <v>61859</v>
      </c>
      <c r="M13" s="9"/>
      <c r="N13" s="10">
        <v>72134</v>
      </c>
    </row>
    <row r="14" spans="1:14" s="3" customFormat="1" ht="21.75" customHeight="1">
      <c r="A14" s="15" t="s">
        <v>26</v>
      </c>
      <c r="C14" s="15"/>
      <c r="D14" s="15"/>
      <c r="E14" s="15"/>
      <c r="F14" s="45">
        <v>8</v>
      </c>
      <c r="G14" s="1"/>
      <c r="H14" s="12">
        <v>483142</v>
      </c>
      <c r="J14" s="12">
        <v>491401</v>
      </c>
      <c r="K14" s="9"/>
      <c r="L14" s="12">
        <v>213662</v>
      </c>
      <c r="M14" s="9"/>
      <c r="N14" s="12">
        <v>218246</v>
      </c>
    </row>
    <row r="15" spans="1:14" s="3" customFormat="1" ht="21.75" customHeight="1">
      <c r="A15" s="15" t="s">
        <v>8</v>
      </c>
      <c r="C15" s="15"/>
      <c r="D15" s="15"/>
      <c r="E15" s="15"/>
      <c r="F15" s="144"/>
      <c r="H15" s="10">
        <v>622</v>
      </c>
      <c r="J15" s="10">
        <v>536</v>
      </c>
      <c r="K15" s="9"/>
      <c r="L15" s="10">
        <v>622</v>
      </c>
      <c r="M15" s="9"/>
      <c r="N15" s="10">
        <v>536</v>
      </c>
    </row>
    <row r="16" spans="1:14" s="3" customFormat="1" ht="21.75" customHeight="1">
      <c r="A16" s="136" t="s">
        <v>97</v>
      </c>
      <c r="C16" s="15"/>
      <c r="D16" s="15"/>
      <c r="E16" s="15"/>
      <c r="F16" s="45"/>
      <c r="H16" s="10">
        <v>929</v>
      </c>
      <c r="J16" s="10">
        <v>513</v>
      </c>
      <c r="K16" s="9"/>
      <c r="L16" s="113" t="s">
        <v>41</v>
      </c>
      <c r="M16" s="9"/>
      <c r="N16" s="113" t="s">
        <v>41</v>
      </c>
    </row>
    <row r="17" spans="1:14" s="3" customFormat="1" ht="21.75" customHeight="1">
      <c r="A17" s="95" t="s">
        <v>9</v>
      </c>
      <c r="B17" s="95"/>
      <c r="C17" s="95"/>
      <c r="D17" s="15"/>
      <c r="E17" s="95"/>
      <c r="F17" s="145"/>
      <c r="G17" s="7"/>
      <c r="H17" s="14">
        <f>SUM(H12:H16)</f>
        <v>574885</v>
      </c>
      <c r="I17" s="7"/>
      <c r="J17" s="14">
        <f>SUM(J12:J16)</f>
        <v>590019</v>
      </c>
      <c r="K17" s="9"/>
      <c r="L17" s="14">
        <f>SUM(L12:L16)</f>
        <v>299937</v>
      </c>
      <c r="M17" s="9"/>
      <c r="N17" s="14">
        <f>SUM(N12:N16)</f>
        <v>310345</v>
      </c>
    </row>
    <row r="18" spans="3:14" s="3" customFormat="1" ht="21.75" customHeight="1">
      <c r="C18" s="95"/>
      <c r="D18" s="95"/>
      <c r="E18" s="95"/>
      <c r="F18" s="145"/>
      <c r="G18" s="7"/>
      <c r="H18" s="9"/>
      <c r="I18" s="7"/>
      <c r="J18" s="9"/>
      <c r="K18" s="9"/>
      <c r="L18" s="9"/>
      <c r="M18" s="9"/>
      <c r="N18" s="9"/>
    </row>
    <row r="19" spans="1:14" s="3" customFormat="1" ht="21.75" customHeight="1">
      <c r="A19" s="95" t="s">
        <v>10</v>
      </c>
      <c r="C19" s="15"/>
      <c r="D19" s="15"/>
      <c r="E19" s="15"/>
      <c r="F19" s="145"/>
      <c r="G19" s="7"/>
      <c r="H19" s="7"/>
      <c r="I19" s="7"/>
      <c r="J19" s="7"/>
      <c r="K19" s="9"/>
      <c r="L19" s="9"/>
      <c r="M19" s="9"/>
      <c r="N19" s="9"/>
    </row>
    <row r="20" spans="1:14" s="3" customFormat="1" ht="21.75" customHeight="1">
      <c r="A20" s="3" t="s">
        <v>29</v>
      </c>
      <c r="C20" s="15"/>
      <c r="D20" s="15"/>
      <c r="E20" s="15"/>
      <c r="F20" s="45">
        <v>9</v>
      </c>
      <c r="G20" s="7"/>
      <c r="H20" s="10">
        <v>756</v>
      </c>
      <c r="I20" s="7"/>
      <c r="J20" s="10">
        <v>756</v>
      </c>
      <c r="K20" s="9"/>
      <c r="L20" s="10">
        <v>756</v>
      </c>
      <c r="M20" s="9"/>
      <c r="N20" s="10">
        <v>756</v>
      </c>
    </row>
    <row r="21" spans="1:14" s="3" customFormat="1" ht="21.75" customHeight="1">
      <c r="A21" s="3" t="s">
        <v>123</v>
      </c>
      <c r="C21" s="15"/>
      <c r="D21" s="15"/>
      <c r="E21" s="15"/>
      <c r="F21" s="45">
        <v>5</v>
      </c>
      <c r="G21" s="7"/>
      <c r="H21" s="113" t="s">
        <v>41</v>
      </c>
      <c r="I21" s="7"/>
      <c r="J21" s="113" t="s">
        <v>41</v>
      </c>
      <c r="K21" s="9"/>
      <c r="L21" s="10">
        <v>151103</v>
      </c>
      <c r="M21" s="9"/>
      <c r="N21" s="10">
        <v>167264</v>
      </c>
    </row>
    <row r="22" spans="1:14" s="3" customFormat="1" ht="21.75" customHeight="1">
      <c r="A22" s="15" t="s">
        <v>109</v>
      </c>
      <c r="C22" s="15"/>
      <c r="D22" s="15"/>
      <c r="E22" s="15"/>
      <c r="F22" s="45">
        <v>10</v>
      </c>
      <c r="G22" s="1"/>
      <c r="H22" s="9">
        <v>5546</v>
      </c>
      <c r="J22" s="9">
        <v>7332</v>
      </c>
      <c r="K22" s="9"/>
      <c r="L22" s="9">
        <v>5546</v>
      </c>
      <c r="M22" s="9"/>
      <c r="N22" s="9">
        <v>7332</v>
      </c>
    </row>
    <row r="23" spans="1:14" s="3" customFormat="1" ht="21.75" customHeight="1">
      <c r="A23" s="3" t="s">
        <v>80</v>
      </c>
      <c r="C23" s="15"/>
      <c r="D23" s="15"/>
      <c r="E23" s="15"/>
      <c r="F23" s="45">
        <v>11</v>
      </c>
      <c r="G23" s="7"/>
      <c r="H23" s="113" t="s">
        <v>41</v>
      </c>
      <c r="I23" s="7"/>
      <c r="J23" s="113" t="s">
        <v>41</v>
      </c>
      <c r="K23" s="9"/>
      <c r="L23" s="12">
        <v>578107</v>
      </c>
      <c r="M23" s="9"/>
      <c r="N23" s="12">
        <v>578107</v>
      </c>
    </row>
    <row r="24" spans="1:14" s="3" customFormat="1" ht="21.75" customHeight="1">
      <c r="A24" s="3" t="s">
        <v>154</v>
      </c>
      <c r="C24" s="15"/>
      <c r="D24" s="15"/>
      <c r="E24" s="15"/>
      <c r="F24" s="45">
        <v>12</v>
      </c>
      <c r="G24" s="7"/>
      <c r="H24" s="113">
        <v>4878</v>
      </c>
      <c r="I24" s="7"/>
      <c r="J24" s="113">
        <v>564</v>
      </c>
      <c r="K24" s="9"/>
      <c r="L24" s="12">
        <v>4950</v>
      </c>
      <c r="M24" s="9"/>
      <c r="N24" s="12">
        <v>600</v>
      </c>
    </row>
    <row r="25" spans="1:14" s="3" customFormat="1" ht="21.75" customHeight="1">
      <c r="A25" s="3" t="s">
        <v>96</v>
      </c>
      <c r="C25" s="15"/>
      <c r="D25" s="15"/>
      <c r="E25" s="15"/>
      <c r="F25" s="45">
        <v>13</v>
      </c>
      <c r="G25" s="7"/>
      <c r="H25" s="10">
        <v>619797</v>
      </c>
      <c r="I25" s="7"/>
      <c r="J25" s="10">
        <v>619797</v>
      </c>
      <c r="K25" s="9"/>
      <c r="L25" s="12">
        <v>269195</v>
      </c>
      <c r="M25" s="9"/>
      <c r="N25" s="12">
        <v>269195</v>
      </c>
    </row>
    <row r="26" spans="1:14" s="3" customFormat="1" ht="21.75" customHeight="1">
      <c r="A26" s="3" t="s">
        <v>83</v>
      </c>
      <c r="C26" s="15"/>
      <c r="D26" s="15"/>
      <c r="E26" s="15"/>
      <c r="F26" s="45">
        <v>14</v>
      </c>
      <c r="G26" s="7"/>
      <c r="H26" s="10">
        <v>72664</v>
      </c>
      <c r="I26" s="138"/>
      <c r="J26" s="10">
        <v>87280</v>
      </c>
      <c r="K26" s="9"/>
      <c r="L26" s="12" t="s">
        <v>41</v>
      </c>
      <c r="M26" s="9"/>
      <c r="N26" s="12">
        <v>12892</v>
      </c>
    </row>
    <row r="27" spans="1:14" s="3" customFormat="1" ht="21.75" customHeight="1">
      <c r="A27" s="15" t="s">
        <v>67</v>
      </c>
      <c r="C27" s="15"/>
      <c r="D27" s="15"/>
      <c r="E27" s="15"/>
      <c r="F27" s="45">
        <v>15</v>
      </c>
      <c r="G27" s="1"/>
      <c r="H27" s="12">
        <v>277002</v>
      </c>
      <c r="J27" s="12">
        <v>282215</v>
      </c>
      <c r="K27" s="9"/>
      <c r="L27" s="12">
        <v>273974</v>
      </c>
      <c r="M27" s="9"/>
      <c r="N27" s="9">
        <v>278900</v>
      </c>
    </row>
    <row r="28" spans="1:14" s="3" customFormat="1" ht="21.75" customHeight="1">
      <c r="A28" s="15" t="s">
        <v>124</v>
      </c>
      <c r="C28" s="15"/>
      <c r="D28" s="15"/>
      <c r="E28" s="15"/>
      <c r="F28" s="45"/>
      <c r="G28" s="1"/>
      <c r="H28" s="12">
        <v>5052</v>
      </c>
      <c r="J28" s="12">
        <v>4915</v>
      </c>
      <c r="K28" s="9"/>
      <c r="L28" s="12">
        <v>5052</v>
      </c>
      <c r="M28" s="9"/>
      <c r="N28" s="9">
        <v>4915</v>
      </c>
    </row>
    <row r="29" spans="1:14" s="3" customFormat="1" ht="21.75" customHeight="1">
      <c r="A29" s="15" t="s">
        <v>70</v>
      </c>
      <c r="C29" s="15"/>
      <c r="D29" s="15"/>
      <c r="E29" s="15"/>
      <c r="F29" s="45">
        <v>22</v>
      </c>
      <c r="G29" s="1"/>
      <c r="H29" s="12">
        <v>5798</v>
      </c>
      <c r="J29" s="12">
        <v>6087</v>
      </c>
      <c r="K29" s="9"/>
      <c r="L29" s="12">
        <v>4191</v>
      </c>
      <c r="M29" s="9"/>
      <c r="N29" s="9">
        <v>4483</v>
      </c>
    </row>
    <row r="30" spans="1:14" s="3" customFormat="1" ht="21.75" customHeight="1">
      <c r="A30" s="15" t="s">
        <v>11</v>
      </c>
      <c r="C30" s="15"/>
      <c r="D30" s="15"/>
      <c r="E30" s="15"/>
      <c r="F30" s="45"/>
      <c r="H30" s="10"/>
      <c r="J30" s="10"/>
      <c r="K30" s="9"/>
      <c r="L30" s="12"/>
      <c r="M30" s="9"/>
      <c r="N30" s="9"/>
    </row>
    <row r="31" spans="1:14" s="3" customFormat="1" ht="21.75" customHeight="1">
      <c r="A31" s="15"/>
      <c r="B31" s="3" t="s">
        <v>155</v>
      </c>
      <c r="C31" s="15"/>
      <c r="D31" s="15"/>
      <c r="E31" s="15"/>
      <c r="F31" s="45"/>
      <c r="H31" s="10">
        <v>28722</v>
      </c>
      <c r="J31" s="10">
        <v>20082</v>
      </c>
      <c r="K31" s="9"/>
      <c r="L31" s="12">
        <v>28722</v>
      </c>
      <c r="M31" s="9"/>
      <c r="N31" s="9">
        <v>20082</v>
      </c>
    </row>
    <row r="32" spans="1:14" s="3" customFormat="1" ht="21.75" customHeight="1">
      <c r="A32" s="15"/>
      <c r="B32" s="3" t="s">
        <v>125</v>
      </c>
      <c r="C32" s="15"/>
      <c r="D32" s="15"/>
      <c r="E32" s="15"/>
      <c r="F32" s="45"/>
      <c r="H32" s="10">
        <v>23065</v>
      </c>
      <c r="J32" s="10">
        <v>17215</v>
      </c>
      <c r="K32" s="9"/>
      <c r="L32" s="12">
        <v>22956</v>
      </c>
      <c r="M32" s="9"/>
      <c r="N32" s="9">
        <v>16670</v>
      </c>
    </row>
    <row r="33" spans="1:14" s="3" customFormat="1" ht="21.75" customHeight="1">
      <c r="A33" s="15"/>
      <c r="B33" s="3" t="s">
        <v>126</v>
      </c>
      <c r="C33" s="15"/>
      <c r="D33" s="15"/>
      <c r="E33" s="15"/>
      <c r="F33" s="45">
        <v>5</v>
      </c>
      <c r="H33" s="10">
        <v>4423</v>
      </c>
      <c r="J33" s="10">
        <v>3701</v>
      </c>
      <c r="K33" s="9"/>
      <c r="L33" s="12">
        <v>2986</v>
      </c>
      <c r="M33" s="9"/>
      <c r="N33" s="9">
        <v>3167</v>
      </c>
    </row>
    <row r="34" spans="1:14" s="3" customFormat="1" ht="21.75" customHeight="1">
      <c r="A34" s="95" t="s">
        <v>12</v>
      </c>
      <c r="C34" s="95"/>
      <c r="D34" s="15"/>
      <c r="E34" s="15"/>
      <c r="F34" s="145"/>
      <c r="G34" s="7"/>
      <c r="H34" s="137">
        <f>SUM(H20:H33)</f>
        <v>1047703</v>
      </c>
      <c r="I34" s="7"/>
      <c r="J34" s="137">
        <f>SUM(J20:J33)</f>
        <v>1049944</v>
      </c>
      <c r="K34" s="9"/>
      <c r="L34" s="14">
        <f>SUM(L20:L33)</f>
        <v>1347538</v>
      </c>
      <c r="M34" s="9"/>
      <c r="N34" s="14">
        <f>SUM(N20:N33)</f>
        <v>1364363</v>
      </c>
    </row>
    <row r="35" spans="3:14" s="3" customFormat="1" ht="21.75" customHeight="1">
      <c r="C35" s="95"/>
      <c r="D35" s="95"/>
      <c r="E35" s="95"/>
      <c r="F35" s="145"/>
      <c r="G35" s="7"/>
      <c r="H35" s="138"/>
      <c r="I35" s="7"/>
      <c r="J35" s="138"/>
      <c r="K35" s="9"/>
      <c r="L35" s="13"/>
      <c r="M35" s="9"/>
      <c r="N35" s="13"/>
    </row>
    <row r="36" spans="1:14" s="3" customFormat="1" ht="21.75" customHeight="1" thickBot="1">
      <c r="A36" s="7" t="s">
        <v>13</v>
      </c>
      <c r="C36" s="15"/>
      <c r="D36" s="95"/>
      <c r="E36" s="15"/>
      <c r="F36" s="143"/>
      <c r="G36" s="7"/>
      <c r="H36" s="139">
        <f>+H34+H17</f>
        <v>1622588</v>
      </c>
      <c r="I36" s="7"/>
      <c r="J36" s="139">
        <f>+J34+J17</f>
        <v>1639963</v>
      </c>
      <c r="K36" s="9"/>
      <c r="L36" s="139">
        <f>+L34+L17</f>
        <v>1647475</v>
      </c>
      <c r="M36" s="9"/>
      <c r="N36" s="139">
        <f>+N34+N17</f>
        <v>1674708</v>
      </c>
    </row>
    <row r="37" spans="1:14" ht="21.75" customHeight="1" thickTop="1">
      <c r="A37" s="41"/>
      <c r="D37" s="92"/>
      <c r="F37" s="146"/>
      <c r="G37" s="41"/>
      <c r="H37" s="32"/>
      <c r="I37" s="41"/>
      <c r="J37" s="32"/>
      <c r="K37" s="31"/>
      <c r="L37" s="32"/>
      <c r="M37" s="31"/>
      <c r="N37" s="32"/>
    </row>
    <row r="38" spans="1:12" s="22" customFormat="1" ht="22.5" customHeight="1">
      <c r="A38" s="21" t="s">
        <v>0</v>
      </c>
      <c r="B38" s="21"/>
      <c r="C38" s="21"/>
      <c r="D38" s="21"/>
      <c r="E38" s="21"/>
      <c r="F38" s="147"/>
      <c r="G38" s="21"/>
      <c r="H38" s="21"/>
      <c r="I38" s="21"/>
      <c r="J38" s="21"/>
      <c r="K38" s="21"/>
      <c r="L38" s="21"/>
    </row>
    <row r="39" spans="1:12" s="22" customFormat="1" ht="22.5" customHeight="1">
      <c r="A39" s="21" t="s">
        <v>53</v>
      </c>
      <c r="B39" s="21"/>
      <c r="C39" s="21"/>
      <c r="D39" s="21"/>
      <c r="E39" s="21"/>
      <c r="F39" s="147"/>
      <c r="G39" s="21"/>
      <c r="H39" s="21"/>
      <c r="I39" s="21"/>
      <c r="J39" s="21"/>
      <c r="K39" s="21"/>
      <c r="L39" s="21"/>
    </row>
    <row r="40" spans="1:12" s="22" customFormat="1" ht="22.5" customHeight="1">
      <c r="A40" s="21" t="str">
        <f>A3</f>
        <v>ณ วันที่ 30 มิถุนายน 2561</v>
      </c>
      <c r="B40" s="21"/>
      <c r="C40" s="21"/>
      <c r="D40" s="21"/>
      <c r="E40" s="21"/>
      <c r="F40" s="147"/>
      <c r="G40" s="21"/>
      <c r="H40" s="21"/>
      <c r="I40" s="21"/>
      <c r="J40" s="21"/>
      <c r="K40" s="21"/>
      <c r="L40" s="21"/>
    </row>
    <row r="41" spans="3:5" ht="22.5" customHeight="1">
      <c r="C41" s="27"/>
      <c r="D41" s="27"/>
      <c r="E41" s="27"/>
    </row>
    <row r="42" spans="1:12" ht="22.5" customHeight="1">
      <c r="A42" s="27" t="s">
        <v>14</v>
      </c>
      <c r="B42" s="27"/>
      <c r="C42" s="27"/>
      <c r="D42" s="27"/>
      <c r="E42" s="27"/>
      <c r="F42" s="149"/>
      <c r="G42" s="27"/>
      <c r="H42" s="27"/>
      <c r="I42" s="27"/>
      <c r="J42" s="27"/>
      <c r="K42" s="27"/>
      <c r="L42" s="27"/>
    </row>
    <row r="43" spans="6:14" ht="20.25" customHeight="1">
      <c r="F43" s="86"/>
      <c r="G43" s="26"/>
      <c r="H43" s="191" t="s">
        <v>94</v>
      </c>
      <c r="I43" s="191"/>
      <c r="J43" s="191"/>
      <c r="K43" s="191"/>
      <c r="L43" s="191"/>
      <c r="M43" s="191"/>
      <c r="N43" s="191"/>
    </row>
    <row r="44" spans="6:14" ht="20.25" customHeight="1">
      <c r="F44" s="86"/>
      <c r="G44" s="26"/>
      <c r="H44" s="191" t="s">
        <v>1</v>
      </c>
      <c r="I44" s="191"/>
      <c r="J44" s="191"/>
      <c r="K44" s="91"/>
      <c r="L44" s="192" t="s">
        <v>69</v>
      </c>
      <c r="M44" s="192"/>
      <c r="N44" s="192"/>
    </row>
    <row r="45" spans="6:14" ht="20.25" customHeight="1">
      <c r="F45" s="86"/>
      <c r="G45" s="26"/>
      <c r="H45" s="132" t="s">
        <v>152</v>
      </c>
      <c r="I45" s="1"/>
      <c r="J45" s="132" t="s">
        <v>153</v>
      </c>
      <c r="K45" s="91"/>
      <c r="L45" s="132" t="s">
        <v>152</v>
      </c>
      <c r="M45" s="1"/>
      <c r="N45" s="132" t="s">
        <v>153</v>
      </c>
    </row>
    <row r="46" spans="3:14" ht="20.25" customHeight="1">
      <c r="C46" s="92"/>
      <c r="D46" s="92"/>
      <c r="E46" s="92"/>
      <c r="F46" s="86"/>
      <c r="G46" s="26"/>
      <c r="H46" s="99" t="s">
        <v>85</v>
      </c>
      <c r="I46" s="26"/>
      <c r="J46" s="133"/>
      <c r="K46" s="115"/>
      <c r="L46" s="99" t="s">
        <v>85</v>
      </c>
      <c r="M46" s="26"/>
      <c r="N46" s="133"/>
    </row>
    <row r="47" spans="3:14" ht="20.25" customHeight="1">
      <c r="C47" s="92"/>
      <c r="D47" s="92"/>
      <c r="E47" s="92"/>
      <c r="F47" s="87" t="s">
        <v>2</v>
      </c>
      <c r="G47" s="26"/>
      <c r="H47" s="24" t="s">
        <v>86</v>
      </c>
      <c r="I47" s="26"/>
      <c r="J47" s="127" t="s">
        <v>87</v>
      </c>
      <c r="K47" s="115"/>
      <c r="L47" s="24" t="s">
        <v>86</v>
      </c>
      <c r="M47" s="26"/>
      <c r="N47" s="127" t="s">
        <v>87</v>
      </c>
    </row>
    <row r="48" spans="1:14" ht="20.25" customHeight="1">
      <c r="A48" s="92" t="s">
        <v>15</v>
      </c>
      <c r="D48" s="92"/>
      <c r="F48" s="126"/>
      <c r="G48" s="41"/>
      <c r="H48" s="41"/>
      <c r="I48" s="41"/>
      <c r="J48" s="41"/>
      <c r="N48" s="26"/>
    </row>
    <row r="49" spans="1:14" ht="20.25" customHeight="1">
      <c r="A49" s="114" t="s">
        <v>171</v>
      </c>
      <c r="D49" s="92"/>
      <c r="F49" s="126">
        <v>16</v>
      </c>
      <c r="G49" s="41"/>
      <c r="H49" s="116">
        <v>50000</v>
      </c>
      <c r="I49" s="41"/>
      <c r="J49" s="116">
        <v>50000</v>
      </c>
      <c r="L49" s="113">
        <v>50000</v>
      </c>
      <c r="N49" s="113">
        <v>50000</v>
      </c>
    </row>
    <row r="50" spans="1:14" ht="20.25" customHeight="1">
      <c r="A50" s="25" t="s">
        <v>82</v>
      </c>
      <c r="B50" s="25"/>
      <c r="E50" s="28"/>
      <c r="F50" s="126" t="s">
        <v>159</v>
      </c>
      <c r="G50" s="26"/>
      <c r="H50" s="31">
        <v>54110</v>
      </c>
      <c r="J50" s="31">
        <v>75746</v>
      </c>
      <c r="K50" s="31"/>
      <c r="L50" s="29">
        <v>46905</v>
      </c>
      <c r="M50" s="31"/>
      <c r="N50" s="29">
        <v>62047</v>
      </c>
    </row>
    <row r="51" spans="1:14" ht="20.25" customHeight="1">
      <c r="A51" s="25" t="s">
        <v>128</v>
      </c>
      <c r="B51" s="25"/>
      <c r="E51" s="28"/>
      <c r="F51" s="126">
        <v>13</v>
      </c>
      <c r="G51" s="26"/>
      <c r="H51" s="31">
        <v>40000</v>
      </c>
      <c r="J51" s="31">
        <v>21984</v>
      </c>
      <c r="K51" s="31"/>
      <c r="L51" s="29">
        <v>20000</v>
      </c>
      <c r="M51" s="31"/>
      <c r="N51" s="33">
        <v>21984</v>
      </c>
    </row>
    <row r="52" spans="1:14" ht="20.25" customHeight="1">
      <c r="A52" s="25" t="s">
        <v>119</v>
      </c>
      <c r="B52" s="25"/>
      <c r="E52" s="28"/>
      <c r="F52" s="126">
        <v>18</v>
      </c>
      <c r="G52" s="26"/>
      <c r="H52" s="31">
        <v>21476</v>
      </c>
      <c r="J52" s="31">
        <v>17528</v>
      </c>
      <c r="K52" s="31"/>
      <c r="L52" s="29">
        <v>21476</v>
      </c>
      <c r="M52" s="31"/>
      <c r="N52" s="29">
        <v>17528</v>
      </c>
    </row>
    <row r="53" spans="1:14" ht="20.25" customHeight="1">
      <c r="A53" s="114" t="s">
        <v>101</v>
      </c>
      <c r="E53" s="165"/>
      <c r="F53" s="126"/>
      <c r="H53" s="29">
        <v>288</v>
      </c>
      <c r="I53" s="29"/>
      <c r="J53" s="29">
        <v>338</v>
      </c>
      <c r="K53" s="31"/>
      <c r="L53" s="29">
        <v>288</v>
      </c>
      <c r="M53" s="31"/>
      <c r="N53" s="29">
        <v>338</v>
      </c>
    </row>
    <row r="54" spans="1:14" ht="20.25" customHeight="1">
      <c r="A54" s="114" t="s">
        <v>169</v>
      </c>
      <c r="E54" s="165"/>
      <c r="F54" s="126"/>
      <c r="H54" s="29">
        <v>56</v>
      </c>
      <c r="I54" s="29"/>
      <c r="J54" s="33" t="s">
        <v>41</v>
      </c>
      <c r="K54" s="110"/>
      <c r="L54" s="33" t="s">
        <v>41</v>
      </c>
      <c r="M54" s="110"/>
      <c r="N54" s="33" t="s">
        <v>41</v>
      </c>
    </row>
    <row r="55" spans="1:14" ht="20.25" customHeight="1">
      <c r="A55" s="92" t="s">
        <v>16</v>
      </c>
      <c r="D55" s="28"/>
      <c r="E55" s="92"/>
      <c r="F55" s="126"/>
      <c r="G55" s="26"/>
      <c r="H55" s="36">
        <f>SUM(H49:H54)</f>
        <v>165930</v>
      </c>
      <c r="J55" s="36">
        <f>SUM(J49:J54)</f>
        <v>165596</v>
      </c>
      <c r="K55" s="31"/>
      <c r="L55" s="36">
        <f>SUM(L49:L54)</f>
        <v>138669</v>
      </c>
      <c r="M55" s="31"/>
      <c r="N55" s="36">
        <f>SUM(N49:N54)</f>
        <v>151897</v>
      </c>
    </row>
    <row r="56" spans="3:14" ht="7.5" customHeight="1">
      <c r="C56" s="92"/>
      <c r="D56" s="92"/>
      <c r="E56" s="92"/>
      <c r="F56" s="150"/>
      <c r="G56" s="41"/>
      <c r="H56" s="31"/>
      <c r="I56" s="41"/>
      <c r="J56" s="31"/>
      <c r="K56" s="31"/>
      <c r="L56" s="31"/>
      <c r="M56" s="31"/>
      <c r="N56" s="31"/>
    </row>
    <row r="57" spans="1:14" ht="20.25" customHeight="1">
      <c r="A57" s="92" t="s">
        <v>17</v>
      </c>
      <c r="D57" s="92"/>
      <c r="E57" s="92"/>
      <c r="F57" s="126"/>
      <c r="G57" s="26"/>
      <c r="H57" s="26"/>
      <c r="J57" s="26"/>
      <c r="K57" s="31"/>
      <c r="L57" s="31"/>
      <c r="M57" s="31"/>
      <c r="N57" s="31"/>
    </row>
    <row r="58" spans="1:14" ht="20.25" customHeight="1">
      <c r="A58" s="114" t="s">
        <v>120</v>
      </c>
      <c r="D58" s="92"/>
      <c r="E58" s="92"/>
      <c r="F58" s="126">
        <v>18</v>
      </c>
      <c r="G58" s="26"/>
      <c r="H58" s="31">
        <v>100612</v>
      </c>
      <c r="J58" s="31">
        <v>97043</v>
      </c>
      <c r="K58" s="31"/>
      <c r="L58" s="31">
        <v>100612</v>
      </c>
      <c r="M58" s="31"/>
      <c r="N58" s="31">
        <v>97043</v>
      </c>
    </row>
    <row r="59" spans="1:14" ht="20.25" customHeight="1">
      <c r="A59" s="114" t="s">
        <v>114</v>
      </c>
      <c r="D59" s="92"/>
      <c r="E59" s="92"/>
      <c r="F59" s="126"/>
      <c r="G59" s="26"/>
      <c r="H59" s="31">
        <v>398</v>
      </c>
      <c r="J59" s="31">
        <v>514</v>
      </c>
      <c r="K59" s="31"/>
      <c r="L59" s="31">
        <v>398</v>
      </c>
      <c r="M59" s="31"/>
      <c r="N59" s="31">
        <v>514</v>
      </c>
    </row>
    <row r="60" spans="1:14" ht="20.25" customHeight="1">
      <c r="A60" s="25" t="s">
        <v>63</v>
      </c>
      <c r="F60" s="126">
        <v>19</v>
      </c>
      <c r="G60" s="26"/>
      <c r="H60" s="31">
        <v>4852</v>
      </c>
      <c r="J60" s="31">
        <v>4536</v>
      </c>
      <c r="K60" s="31"/>
      <c r="L60" s="33">
        <v>4743</v>
      </c>
      <c r="M60" s="31"/>
      <c r="N60" s="166">
        <v>4438</v>
      </c>
    </row>
    <row r="61" spans="1:14" ht="20.25" customHeight="1">
      <c r="A61" s="25" t="s">
        <v>46</v>
      </c>
      <c r="B61" s="25"/>
      <c r="C61" s="28"/>
      <c r="F61" s="86"/>
      <c r="G61" s="26"/>
      <c r="H61" s="31">
        <v>34000</v>
      </c>
      <c r="J61" s="31">
        <v>34000</v>
      </c>
      <c r="K61" s="31"/>
      <c r="L61" s="31">
        <v>34000</v>
      </c>
      <c r="M61" s="31"/>
      <c r="N61" s="31">
        <v>34000</v>
      </c>
    </row>
    <row r="62" spans="1:14" ht="20.25" customHeight="1">
      <c r="A62" s="92" t="s">
        <v>18</v>
      </c>
      <c r="D62" s="28"/>
      <c r="E62" s="92"/>
      <c r="F62" s="86"/>
      <c r="G62" s="26"/>
      <c r="H62" s="80">
        <f>SUM(H58:H61)</f>
        <v>139862</v>
      </c>
      <c r="J62" s="80">
        <f>SUM(J58:J61)</f>
        <v>136093</v>
      </c>
      <c r="K62" s="31"/>
      <c r="L62" s="80">
        <f>SUM(L58:L61)</f>
        <v>139753</v>
      </c>
      <c r="M62" s="31"/>
      <c r="N62" s="80">
        <f>SUM(N58:N61)</f>
        <v>135995</v>
      </c>
    </row>
    <row r="63" spans="3:14" ht="7.5" customHeight="1">
      <c r="C63" s="92"/>
      <c r="D63" s="92"/>
      <c r="E63" s="92"/>
      <c r="F63" s="146"/>
      <c r="G63" s="41"/>
      <c r="H63" s="30"/>
      <c r="I63" s="41"/>
      <c r="J63" s="30"/>
      <c r="K63" s="31"/>
      <c r="L63" s="31"/>
      <c r="M63" s="31"/>
      <c r="N63" s="31"/>
    </row>
    <row r="64" spans="1:14" ht="20.25" customHeight="1">
      <c r="A64" s="92" t="s">
        <v>19</v>
      </c>
      <c r="D64" s="28"/>
      <c r="E64" s="92"/>
      <c r="F64" s="86"/>
      <c r="G64" s="26"/>
      <c r="H64" s="40">
        <f>+H62+H55</f>
        <v>305792</v>
      </c>
      <c r="I64" s="31"/>
      <c r="J64" s="100">
        <f>+J62+J55</f>
        <v>301689</v>
      </c>
      <c r="K64" s="31"/>
      <c r="L64" s="100">
        <f>SUM(L55+L62)</f>
        <v>278422</v>
      </c>
      <c r="M64" s="31"/>
      <c r="N64" s="40">
        <f>+N62+N55</f>
        <v>287892</v>
      </c>
    </row>
    <row r="65" spans="1:14" ht="20.25" customHeight="1">
      <c r="A65" s="92"/>
      <c r="D65" s="28"/>
      <c r="E65" s="92"/>
      <c r="F65" s="86"/>
      <c r="G65" s="26"/>
      <c r="H65" s="32"/>
      <c r="I65" s="31"/>
      <c r="J65" s="32"/>
      <c r="K65" s="31"/>
      <c r="L65" s="32"/>
      <c r="M65" s="31"/>
      <c r="N65" s="32"/>
    </row>
    <row r="66" spans="1:14" ht="20.25" customHeight="1">
      <c r="A66" s="92" t="s">
        <v>20</v>
      </c>
      <c r="D66" s="92"/>
      <c r="E66" s="92"/>
      <c r="F66" s="126"/>
      <c r="G66" s="26"/>
      <c r="H66" s="26"/>
      <c r="J66" s="26"/>
      <c r="K66" s="31"/>
      <c r="L66" s="31"/>
      <c r="M66" s="31"/>
      <c r="N66" s="31"/>
    </row>
    <row r="67" spans="1:14" ht="20.25" customHeight="1">
      <c r="A67" s="25" t="s">
        <v>51</v>
      </c>
      <c r="F67" s="126"/>
      <c r="G67" s="26"/>
      <c r="H67" s="26"/>
      <c r="J67" s="26"/>
      <c r="K67" s="31"/>
      <c r="L67" s="31"/>
      <c r="M67" s="31"/>
      <c r="N67" s="31"/>
    </row>
    <row r="68" spans="1:14" ht="20.25" customHeight="1">
      <c r="A68" s="25" t="s">
        <v>160</v>
      </c>
      <c r="F68" s="126"/>
      <c r="G68" s="26"/>
      <c r="H68" s="26"/>
      <c r="J68" s="26"/>
      <c r="K68" s="31"/>
      <c r="L68" s="31"/>
      <c r="M68" s="31"/>
      <c r="N68" s="31"/>
    </row>
    <row r="69" spans="1:14" ht="20.25" customHeight="1" thickBot="1">
      <c r="A69" s="28" t="s">
        <v>161</v>
      </c>
      <c r="C69" s="28"/>
      <c r="F69" s="126">
        <v>20</v>
      </c>
      <c r="G69" s="26"/>
      <c r="H69" s="154">
        <v>1122298</v>
      </c>
      <c r="J69" s="154">
        <v>1428000</v>
      </c>
      <c r="K69" s="31"/>
      <c r="L69" s="154">
        <v>1122298</v>
      </c>
      <c r="M69" s="31"/>
      <c r="N69" s="154">
        <v>1428000</v>
      </c>
    </row>
    <row r="70" spans="3:14" ht="8.25" customHeight="1" thickTop="1">
      <c r="C70" s="28"/>
      <c r="F70" s="126"/>
      <c r="G70" s="26"/>
      <c r="H70" s="31"/>
      <c r="J70" s="31"/>
      <c r="K70" s="31"/>
      <c r="L70" s="31"/>
      <c r="M70" s="31"/>
      <c r="N70" s="31"/>
    </row>
    <row r="71" spans="1:14" ht="20.25" customHeight="1">
      <c r="A71" s="25" t="s">
        <v>162</v>
      </c>
      <c r="C71" s="28"/>
      <c r="F71" s="126">
        <v>20</v>
      </c>
      <c r="G71" s="26"/>
      <c r="H71" s="31">
        <v>1122298</v>
      </c>
      <c r="J71" s="117">
        <v>1122298</v>
      </c>
      <c r="K71" s="31"/>
      <c r="L71" s="31">
        <v>1122298</v>
      </c>
      <c r="M71" s="31"/>
      <c r="N71" s="117">
        <v>1122298</v>
      </c>
    </row>
    <row r="72" spans="1:14" ht="20.25" customHeight="1">
      <c r="A72" s="25" t="s">
        <v>47</v>
      </c>
      <c r="F72" s="126"/>
      <c r="G72" s="26"/>
      <c r="H72" s="31">
        <v>208730</v>
      </c>
      <c r="J72" s="117">
        <v>208730</v>
      </c>
      <c r="K72" s="31"/>
      <c r="L72" s="31">
        <v>208730</v>
      </c>
      <c r="M72" s="31"/>
      <c r="N72" s="117">
        <v>208730</v>
      </c>
    </row>
    <row r="73" spans="1:14" ht="20.25" customHeight="1">
      <c r="A73" s="25" t="s">
        <v>64</v>
      </c>
      <c r="F73" s="126"/>
      <c r="G73" s="26"/>
      <c r="H73" s="33"/>
      <c r="J73" s="33"/>
      <c r="K73" s="33"/>
      <c r="L73" s="33"/>
      <c r="M73" s="33"/>
      <c r="N73" s="33"/>
    </row>
    <row r="74" spans="1:14" ht="20.25" customHeight="1">
      <c r="A74" s="103" t="s">
        <v>74</v>
      </c>
      <c r="C74" s="28"/>
      <c r="D74" s="103"/>
      <c r="F74" s="126"/>
      <c r="G74" s="26"/>
      <c r="H74" s="33">
        <v>8709</v>
      </c>
      <c r="J74" s="116">
        <v>8709</v>
      </c>
      <c r="K74" s="33"/>
      <c r="L74" s="33">
        <v>8709</v>
      </c>
      <c r="M74" s="33"/>
      <c r="N74" s="116">
        <v>8709</v>
      </c>
    </row>
    <row r="75" spans="1:14" ht="20.25" customHeight="1">
      <c r="A75" s="103" t="s">
        <v>68</v>
      </c>
      <c r="C75" s="28"/>
      <c r="D75" s="103"/>
      <c r="G75" s="26"/>
      <c r="H75" s="33">
        <f>ส่วนของผู้ถือหุ้นงบรวม!J22</f>
        <v>-19497</v>
      </c>
      <c r="J75" s="118">
        <v>195</v>
      </c>
      <c r="K75" s="33"/>
      <c r="L75" s="33">
        <f>ส่วนของผู้ถือหุ้นงบเฉพาะ!K22</f>
        <v>32760</v>
      </c>
      <c r="M75" s="33"/>
      <c r="N75" s="75">
        <v>48737</v>
      </c>
    </row>
    <row r="76" spans="1:14" ht="20.25" customHeight="1">
      <c r="A76" s="25" t="s">
        <v>59</v>
      </c>
      <c r="F76" s="86"/>
      <c r="G76" s="26"/>
      <c r="H76" s="33">
        <f>+ส่วนของผู้ถือหุ้นงบรวม!L22</f>
        <v>-3444</v>
      </c>
      <c r="J76" s="119">
        <v>-1658</v>
      </c>
      <c r="K76" s="33"/>
      <c r="L76" s="33">
        <v>-3444</v>
      </c>
      <c r="M76" s="33"/>
      <c r="N76" s="120">
        <v>-1658</v>
      </c>
    </row>
    <row r="77" spans="1:14" ht="20.25" customHeight="1">
      <c r="A77" s="92" t="s">
        <v>113</v>
      </c>
      <c r="D77" s="28"/>
      <c r="E77" s="92"/>
      <c r="F77" s="86"/>
      <c r="G77" s="26"/>
      <c r="H77" s="104">
        <f>SUM(H71:H76)</f>
        <v>1316796</v>
      </c>
      <c r="J77" s="116">
        <f>SUM(J71:J76)</f>
        <v>1338274</v>
      </c>
      <c r="K77" s="31"/>
      <c r="L77" s="104">
        <f>SUM(L71:L76)</f>
        <v>1369053</v>
      </c>
      <c r="M77" s="31"/>
      <c r="N77" s="104">
        <f>SUM(N71:N76)</f>
        <v>1386816</v>
      </c>
    </row>
    <row r="78" spans="6:14" ht="7.5" customHeight="1">
      <c r="F78" s="86"/>
      <c r="G78" s="26"/>
      <c r="H78" s="26"/>
      <c r="J78" s="32"/>
      <c r="K78" s="31"/>
      <c r="L78" s="31"/>
      <c r="M78" s="31"/>
      <c r="N78" s="31"/>
    </row>
    <row r="79" spans="1:14" ht="21" customHeight="1">
      <c r="A79" s="25" t="s">
        <v>71</v>
      </c>
      <c r="D79" s="92"/>
      <c r="E79" s="92"/>
      <c r="F79" s="86"/>
      <c r="G79" s="26"/>
      <c r="H79" s="81" t="str">
        <f>+ส่วนของผู้ถือหุ้นงบรวม!P22</f>
        <v>-</v>
      </c>
      <c r="I79" s="31"/>
      <c r="J79" s="167" t="s">
        <v>41</v>
      </c>
      <c r="K79" s="31"/>
      <c r="L79" s="81" t="s">
        <v>41</v>
      </c>
      <c r="M79" s="31"/>
      <c r="N79" s="81" t="s">
        <v>41</v>
      </c>
    </row>
    <row r="80" spans="6:14" ht="7.5" customHeight="1">
      <c r="F80" s="86"/>
      <c r="G80" s="26"/>
      <c r="H80" s="26"/>
      <c r="J80" s="26"/>
      <c r="K80" s="31"/>
      <c r="L80" s="26"/>
      <c r="M80" s="31"/>
      <c r="N80" s="26"/>
    </row>
    <row r="81" spans="1:14" ht="21" customHeight="1">
      <c r="A81" s="92" t="s">
        <v>39</v>
      </c>
      <c r="D81" s="28"/>
      <c r="E81" s="92"/>
      <c r="F81" s="86"/>
      <c r="G81" s="26"/>
      <c r="H81" s="40">
        <f>SUM(H77:H79)</f>
        <v>1316796</v>
      </c>
      <c r="J81" s="40">
        <f>SUM(J77:J79)</f>
        <v>1338274</v>
      </c>
      <c r="K81" s="31"/>
      <c r="L81" s="40">
        <f>SUM(L77:L79)</f>
        <v>1369053</v>
      </c>
      <c r="M81" s="31"/>
      <c r="N81" s="40">
        <f>SUM(N77:N79)</f>
        <v>1386816</v>
      </c>
    </row>
    <row r="82" spans="6:14" ht="21" customHeight="1">
      <c r="F82" s="86"/>
      <c r="G82" s="26"/>
      <c r="H82" s="39"/>
      <c r="J82" s="39"/>
      <c r="K82" s="31"/>
      <c r="L82" s="39"/>
      <c r="M82" s="31"/>
      <c r="N82" s="39"/>
    </row>
    <row r="83" spans="1:14" ht="21" customHeight="1" thickBot="1">
      <c r="A83" s="92" t="s">
        <v>21</v>
      </c>
      <c r="D83" s="92"/>
      <c r="E83" s="28"/>
      <c r="F83" s="86"/>
      <c r="G83" s="26"/>
      <c r="H83" s="34">
        <f>+H81+H64</f>
        <v>1622588</v>
      </c>
      <c r="J83" s="34">
        <f>+J81+J64</f>
        <v>1639963</v>
      </c>
      <c r="K83" s="31"/>
      <c r="L83" s="34">
        <f>+L81+L64</f>
        <v>1647475</v>
      </c>
      <c r="M83" s="31"/>
      <c r="N83" s="34">
        <f>+N81+N64</f>
        <v>1674708</v>
      </c>
    </row>
    <row r="84" spans="1:14" ht="21" customHeight="1" thickTop="1">
      <c r="A84" s="92"/>
      <c r="D84" s="92"/>
      <c r="E84" s="28"/>
      <c r="F84" s="86"/>
      <c r="G84" s="26"/>
      <c r="H84" s="31"/>
      <c r="J84" s="31"/>
      <c r="K84" s="31"/>
      <c r="L84" s="31"/>
      <c r="M84" s="31"/>
      <c r="N84" s="31"/>
    </row>
    <row r="85" spans="1:14" ht="21" customHeight="1">
      <c r="A85" s="92"/>
      <c r="D85" s="92"/>
      <c r="E85" s="28"/>
      <c r="F85" s="86"/>
      <c r="G85" s="26"/>
      <c r="H85" s="32">
        <f>H36-H83</f>
        <v>0</v>
      </c>
      <c r="J85" s="32">
        <f>J36-J83</f>
        <v>0</v>
      </c>
      <c r="K85" s="32"/>
      <c r="L85" s="32">
        <f>L36-L83</f>
        <v>0</v>
      </c>
      <c r="M85" s="32"/>
      <c r="N85" s="32">
        <f>N36-N83</f>
        <v>0</v>
      </c>
    </row>
    <row r="86" spans="1:14" ht="21" customHeight="1">
      <c r="A86" s="92"/>
      <c r="D86" s="92"/>
      <c r="E86" s="28"/>
      <c r="F86" s="86"/>
      <c r="G86" s="26"/>
      <c r="H86" s="33"/>
      <c r="J86" s="33"/>
      <c r="K86" s="31"/>
      <c r="L86" s="31"/>
      <c r="M86" s="31"/>
      <c r="N86" s="33"/>
    </row>
    <row r="87" spans="1:14" ht="21" customHeight="1">
      <c r="A87" s="92"/>
      <c r="D87" s="92"/>
      <c r="E87" s="28"/>
      <c r="F87" s="86"/>
      <c r="G87" s="26"/>
      <c r="H87" s="31"/>
      <c r="J87" s="31"/>
      <c r="K87" s="31"/>
      <c r="L87" s="31"/>
      <c r="M87" s="31"/>
      <c r="N87" s="31"/>
    </row>
    <row r="88" spans="1:14" ht="21" customHeight="1">
      <c r="A88" s="92"/>
      <c r="D88" s="92"/>
      <c r="E88" s="28"/>
      <c r="F88" s="86"/>
      <c r="G88" s="26"/>
      <c r="H88" s="31"/>
      <c r="J88" s="31"/>
      <c r="K88" s="31"/>
      <c r="L88" s="31"/>
      <c r="M88" s="31"/>
      <c r="N88" s="31"/>
    </row>
    <row r="89" spans="1:14" ht="21" customHeight="1">
      <c r="A89" s="92"/>
      <c r="D89" s="92"/>
      <c r="E89" s="28"/>
      <c r="F89" s="86"/>
      <c r="G89" s="26"/>
      <c r="H89" s="31"/>
      <c r="J89" s="31"/>
      <c r="K89" s="31"/>
      <c r="L89" s="31"/>
      <c r="M89" s="31"/>
      <c r="N89" s="31"/>
    </row>
    <row r="90" spans="1:14" ht="21" customHeight="1">
      <c r="A90" s="92"/>
      <c r="D90" s="92"/>
      <c r="E90" s="28"/>
      <c r="F90" s="86"/>
      <c r="G90" s="26"/>
      <c r="H90" s="31"/>
      <c r="J90" s="31"/>
      <c r="K90" s="31"/>
      <c r="L90" s="31"/>
      <c r="M90" s="31"/>
      <c r="N90" s="31"/>
    </row>
    <row r="91" spans="1:14" ht="21" customHeight="1">
      <c r="A91" s="92"/>
      <c r="D91" s="92"/>
      <c r="E91" s="28"/>
      <c r="F91" s="86"/>
      <c r="G91" s="26"/>
      <c r="H91" s="31"/>
      <c r="J91" s="31"/>
      <c r="K91" s="31"/>
      <c r="L91" s="31"/>
      <c r="M91" s="31"/>
      <c r="N91" s="31"/>
    </row>
    <row r="92" spans="1:14" ht="21" customHeight="1">
      <c r="A92" s="92"/>
      <c r="D92" s="92"/>
      <c r="E92" s="28"/>
      <c r="F92" s="86"/>
      <c r="G92" s="26"/>
      <c r="H92" s="31"/>
      <c r="J92" s="31"/>
      <c r="K92" s="31"/>
      <c r="L92" s="31"/>
      <c r="M92" s="31"/>
      <c r="N92" s="31"/>
    </row>
    <row r="93" spans="4:14" ht="22.5" customHeight="1">
      <c r="D93" s="92"/>
      <c r="E93" s="28"/>
      <c r="F93" s="86"/>
      <c r="G93" s="26"/>
      <c r="H93" s="31"/>
      <c r="J93" s="31"/>
      <c r="K93" s="31"/>
      <c r="L93" s="31"/>
      <c r="M93" s="31"/>
      <c r="N93" s="31"/>
    </row>
    <row r="94" spans="4:14" ht="22.5" customHeight="1">
      <c r="D94" s="92"/>
      <c r="E94" s="28"/>
      <c r="F94" s="86"/>
      <c r="G94" s="26"/>
      <c r="H94" s="31"/>
      <c r="J94" s="31"/>
      <c r="K94" s="31"/>
      <c r="L94" s="31"/>
      <c r="M94" s="31"/>
      <c r="N94" s="31"/>
    </row>
    <row r="95" spans="10:14" ht="21.75" customHeight="1">
      <c r="J95" s="31"/>
      <c r="K95" s="31"/>
      <c r="L95" s="31"/>
      <c r="M95" s="31"/>
      <c r="N95" s="31"/>
    </row>
    <row r="96" spans="1:14" ht="21.75" customHeight="1">
      <c r="A96" s="25"/>
      <c r="J96" s="31"/>
      <c r="K96" s="31"/>
      <c r="L96" s="31"/>
      <c r="M96" s="31"/>
      <c r="N96" s="31"/>
    </row>
    <row r="98" spans="1:14" ht="3" customHeight="1">
      <c r="A98" s="25"/>
      <c r="J98" s="31"/>
      <c r="K98" s="31"/>
      <c r="L98" s="31"/>
      <c r="M98" s="31"/>
      <c r="N98" s="31"/>
    </row>
  </sheetData>
  <sheetProtection/>
  <mergeCells count="7">
    <mergeCell ref="A3:M3"/>
    <mergeCell ref="H7:J7"/>
    <mergeCell ref="H44:J44"/>
    <mergeCell ref="H6:N6"/>
    <mergeCell ref="L7:N7"/>
    <mergeCell ref="H43:N43"/>
    <mergeCell ref="L44:N44"/>
  </mergeCells>
  <printOptions/>
  <pageMargins left="0.7086614173228347" right="0.11811023622047245" top="0.7874015748031497" bottom="0.5905511811023623" header="0.3937007874015748" footer="0.3937007874015748"/>
  <pageSetup firstPageNumber="3" useFirstPageNumber="1" fitToHeight="0" fitToWidth="1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Normal="85" zoomScaleSheetLayoutView="100" workbookViewId="0" topLeftCell="A54">
      <selection activeCell="B39" sqref="B39"/>
    </sheetView>
  </sheetViews>
  <sheetFormatPr defaultColWidth="9.140625" defaultRowHeight="24.75" customHeight="1"/>
  <cols>
    <col min="1" max="1" width="3.57421875" style="2" customWidth="1"/>
    <col min="2" max="2" width="4.00390625" style="2" customWidth="1"/>
    <col min="3" max="3" width="3.421875" style="2" customWidth="1"/>
    <col min="4" max="4" width="51.28125" style="2" customWidth="1"/>
    <col min="5" max="5" width="10.7109375" style="3" customWidth="1"/>
    <col min="6" max="6" width="1.7109375" style="3" customWidth="1"/>
    <col min="7" max="7" width="14.7109375" style="2" customWidth="1"/>
    <col min="8" max="8" width="1.7109375" style="2" customWidth="1"/>
    <col min="9" max="9" width="14.7109375" style="3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69"/>
      <c r="G1" s="23"/>
      <c r="H1" s="23"/>
      <c r="I1" s="43"/>
      <c r="K1" s="193" t="s">
        <v>85</v>
      </c>
      <c r="L1" s="193"/>
      <c r="M1" s="193"/>
    </row>
    <row r="2" spans="1:13" s="20" customFormat="1" ht="21" customHeight="1">
      <c r="A2" s="23" t="s">
        <v>54</v>
      </c>
      <c r="B2" s="23"/>
      <c r="C2" s="23"/>
      <c r="D2" s="23"/>
      <c r="E2" s="69"/>
      <c r="F2" s="69"/>
      <c r="G2" s="23"/>
      <c r="H2" s="23"/>
      <c r="I2" s="43"/>
      <c r="K2" s="43"/>
      <c r="L2" s="43"/>
      <c r="M2" s="55" t="s">
        <v>86</v>
      </c>
    </row>
    <row r="3" spans="1:13" s="20" customFormat="1" ht="21" customHeight="1">
      <c r="A3" s="23" t="s">
        <v>150</v>
      </c>
      <c r="B3" s="23"/>
      <c r="C3" s="23"/>
      <c r="D3" s="23"/>
      <c r="E3" s="23"/>
      <c r="F3" s="69"/>
      <c r="G3" s="23"/>
      <c r="H3" s="23"/>
      <c r="I3" s="69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69"/>
      <c r="G4" s="23"/>
      <c r="H4" s="23"/>
      <c r="I4" s="43"/>
      <c r="K4" s="43"/>
      <c r="L4" s="43"/>
      <c r="M4" s="43"/>
    </row>
    <row r="5" spans="5:13" ht="21" customHeight="1">
      <c r="E5" s="1"/>
      <c r="G5" s="195" t="s">
        <v>94</v>
      </c>
      <c r="H5" s="195"/>
      <c r="I5" s="195"/>
      <c r="J5" s="195"/>
      <c r="K5" s="195"/>
      <c r="L5" s="195"/>
      <c r="M5" s="195"/>
    </row>
    <row r="6" spans="5:13" ht="21" customHeight="1">
      <c r="E6" s="1"/>
      <c r="G6" s="194" t="s">
        <v>1</v>
      </c>
      <c r="H6" s="194"/>
      <c r="I6" s="194"/>
      <c r="J6" s="5"/>
      <c r="K6" s="192" t="s">
        <v>69</v>
      </c>
      <c r="L6" s="192"/>
      <c r="M6" s="192"/>
    </row>
    <row r="7" spans="5:13" ht="21" customHeight="1">
      <c r="E7" s="68" t="s">
        <v>2</v>
      </c>
      <c r="G7" s="109">
        <v>2561</v>
      </c>
      <c r="H7" s="4"/>
      <c r="I7" s="102">
        <v>2560</v>
      </c>
      <c r="J7" s="5"/>
      <c r="K7" s="102">
        <v>2561</v>
      </c>
      <c r="L7" s="1"/>
      <c r="M7" s="102">
        <v>2560</v>
      </c>
    </row>
    <row r="8" spans="1:13" ht="21" customHeight="1">
      <c r="A8" s="6" t="s">
        <v>3</v>
      </c>
      <c r="E8" s="45"/>
      <c r="G8" s="8"/>
      <c r="H8" s="8"/>
      <c r="I8" s="9"/>
      <c r="J8" s="8"/>
      <c r="K8" s="9"/>
      <c r="L8" s="9"/>
      <c r="M8" s="9"/>
    </row>
    <row r="9" spans="1:13" s="162" customFormat="1" ht="21" customHeight="1">
      <c r="A9" s="3" t="s">
        <v>182</v>
      </c>
      <c r="B9" s="3"/>
      <c r="C9" s="3"/>
      <c r="D9" s="3"/>
      <c r="F9" s="3"/>
      <c r="G9" s="9">
        <v>66725</v>
      </c>
      <c r="H9" s="9"/>
      <c r="I9" s="66">
        <v>75219</v>
      </c>
      <c r="J9" s="9"/>
      <c r="K9" s="9">
        <v>66725</v>
      </c>
      <c r="L9" s="163"/>
      <c r="M9" s="9">
        <v>75219</v>
      </c>
    </row>
    <row r="10" spans="1:13" s="162" customFormat="1" ht="21" customHeight="1">
      <c r="A10" s="3" t="s">
        <v>27</v>
      </c>
      <c r="B10" s="3"/>
      <c r="C10" s="3"/>
      <c r="D10" s="3"/>
      <c r="E10" s="164"/>
      <c r="F10" s="3"/>
      <c r="G10" s="9">
        <v>9281</v>
      </c>
      <c r="H10" s="9"/>
      <c r="I10" s="66">
        <v>18107</v>
      </c>
      <c r="J10" s="9"/>
      <c r="K10" s="9">
        <v>2610</v>
      </c>
      <c r="L10" s="163"/>
      <c r="M10" s="9">
        <v>8301</v>
      </c>
    </row>
    <row r="11" spans="1:13" s="162" customFormat="1" ht="21" customHeight="1">
      <c r="A11" s="3" t="s">
        <v>37</v>
      </c>
      <c r="B11" s="3"/>
      <c r="C11" s="3"/>
      <c r="D11" s="3"/>
      <c r="E11" s="164"/>
      <c r="F11" s="3"/>
      <c r="G11" s="9">
        <v>65</v>
      </c>
      <c r="H11" s="9"/>
      <c r="I11" s="66">
        <v>96</v>
      </c>
      <c r="J11" s="9"/>
      <c r="K11" s="9">
        <v>1905</v>
      </c>
      <c r="L11" s="163"/>
      <c r="M11" s="9">
        <v>2009</v>
      </c>
    </row>
    <row r="12" spans="1:13" ht="21" customHeight="1">
      <c r="A12" s="2" t="s">
        <v>4</v>
      </c>
      <c r="D12" s="3"/>
      <c r="E12" s="45"/>
      <c r="G12" s="9">
        <v>3958</v>
      </c>
      <c r="H12" s="9"/>
      <c r="I12" s="66">
        <v>2621</v>
      </c>
      <c r="J12" s="9"/>
      <c r="K12" s="9">
        <v>1898</v>
      </c>
      <c r="L12" s="9"/>
      <c r="M12" s="9">
        <v>766</v>
      </c>
    </row>
    <row r="13" spans="1:13" ht="21" customHeight="1">
      <c r="A13" s="6" t="s">
        <v>5</v>
      </c>
      <c r="D13" s="3"/>
      <c r="E13" s="1"/>
      <c r="G13" s="14">
        <f>SUM(G9:G12)</f>
        <v>80029</v>
      </c>
      <c r="H13" s="9"/>
      <c r="I13" s="46">
        <f>SUM(I9:I12)</f>
        <v>96043</v>
      </c>
      <c r="J13" s="9"/>
      <c r="K13" s="14">
        <f>SUM(K9:K12)</f>
        <v>73138</v>
      </c>
      <c r="L13" s="9"/>
      <c r="M13" s="46">
        <f>SUM(M9:M12)</f>
        <v>86295</v>
      </c>
    </row>
    <row r="14" spans="4:13" ht="7.5" customHeight="1">
      <c r="D14" s="3"/>
      <c r="E14" s="1"/>
      <c r="G14" s="9"/>
      <c r="H14" s="9"/>
      <c r="I14" s="9"/>
      <c r="J14" s="9"/>
      <c r="K14" s="9"/>
      <c r="L14" s="9"/>
      <c r="M14" s="9"/>
    </row>
    <row r="15" spans="1:13" ht="21" customHeight="1">
      <c r="A15" s="6" t="s">
        <v>24</v>
      </c>
      <c r="D15" s="3"/>
      <c r="E15" s="45"/>
      <c r="G15" s="9"/>
      <c r="H15" s="9"/>
      <c r="I15" s="9"/>
      <c r="J15" s="9"/>
      <c r="K15" s="9"/>
      <c r="L15" s="9"/>
      <c r="M15" s="9"/>
    </row>
    <row r="16" spans="1:13" s="3" customFormat="1" ht="21" customHeight="1">
      <c r="A16" s="3" t="s">
        <v>183</v>
      </c>
      <c r="G16" s="9">
        <v>49634</v>
      </c>
      <c r="H16" s="9"/>
      <c r="I16" s="9">
        <v>48315</v>
      </c>
      <c r="J16" s="9"/>
      <c r="K16" s="9">
        <v>49634</v>
      </c>
      <c r="L16" s="9"/>
      <c r="M16" s="9">
        <v>48510</v>
      </c>
    </row>
    <row r="17" spans="1:13" s="3" customFormat="1" ht="21" customHeight="1">
      <c r="A17" s="3" t="s">
        <v>28</v>
      </c>
      <c r="E17" s="45"/>
      <c r="G17" s="9">
        <v>6151</v>
      </c>
      <c r="H17" s="9"/>
      <c r="I17" s="9">
        <v>11655</v>
      </c>
      <c r="J17" s="9"/>
      <c r="K17" s="9">
        <v>1917</v>
      </c>
      <c r="L17" s="9"/>
      <c r="M17" s="9">
        <v>5390</v>
      </c>
    </row>
    <row r="18" spans="1:13" ht="21" customHeight="1">
      <c r="A18" s="2" t="s">
        <v>52</v>
      </c>
      <c r="D18" s="3"/>
      <c r="E18" s="45"/>
      <c r="G18" s="9">
        <v>3510</v>
      </c>
      <c r="H18" s="9"/>
      <c r="I18" s="9">
        <v>2019</v>
      </c>
      <c r="J18" s="9"/>
      <c r="K18" s="9">
        <v>1528</v>
      </c>
      <c r="L18" s="9"/>
      <c r="M18" s="9">
        <v>1355</v>
      </c>
    </row>
    <row r="19" spans="1:13" ht="21" customHeight="1">
      <c r="A19" s="2" t="s">
        <v>49</v>
      </c>
      <c r="D19" s="3"/>
      <c r="E19" s="45"/>
      <c r="G19" s="9">
        <v>23751</v>
      </c>
      <c r="H19" s="9"/>
      <c r="I19" s="9">
        <v>26016</v>
      </c>
      <c r="J19" s="9"/>
      <c r="K19" s="9">
        <v>21485</v>
      </c>
      <c r="L19" s="9"/>
      <c r="M19" s="9">
        <v>22447</v>
      </c>
    </row>
    <row r="20" spans="1:13" s="3" customFormat="1" ht="21" customHeight="1">
      <c r="A20" s="3" t="s">
        <v>50</v>
      </c>
      <c r="E20" s="45"/>
      <c r="G20" s="9">
        <v>2479</v>
      </c>
      <c r="H20" s="9"/>
      <c r="I20" s="9">
        <v>1961</v>
      </c>
      <c r="J20" s="9"/>
      <c r="K20" s="9">
        <v>2473</v>
      </c>
      <c r="L20" s="9"/>
      <c r="M20" s="9">
        <v>1500</v>
      </c>
    </row>
    <row r="21" spans="1:13" ht="21" customHeight="1">
      <c r="A21" s="6" t="s">
        <v>25</v>
      </c>
      <c r="D21" s="3"/>
      <c r="E21" s="45"/>
      <c r="G21" s="14">
        <f>SUM(G16:G20)</f>
        <v>85525</v>
      </c>
      <c r="H21" s="9"/>
      <c r="I21" s="14">
        <f>SUM(I16:I20)</f>
        <v>89966</v>
      </c>
      <c r="J21" s="9"/>
      <c r="K21" s="14">
        <f>SUM(K16:K20)</f>
        <v>77037</v>
      </c>
      <c r="L21" s="9"/>
      <c r="M21" s="14">
        <f>SUM(M16:M20)</f>
        <v>79202</v>
      </c>
    </row>
    <row r="22" spans="4:13" ht="7.5" customHeight="1">
      <c r="D22" s="3"/>
      <c r="E22" s="45"/>
      <c r="G22" s="19"/>
      <c r="H22" s="9"/>
      <c r="I22" s="9"/>
      <c r="J22" s="9"/>
      <c r="K22" s="19"/>
      <c r="L22" s="9"/>
      <c r="M22" s="9"/>
    </row>
    <row r="23" spans="1:13" ht="21" customHeight="1">
      <c r="A23" s="6" t="s">
        <v>163</v>
      </c>
      <c r="D23" s="3"/>
      <c r="E23" s="45"/>
      <c r="G23" s="12">
        <f>+G13-G21</f>
        <v>-5496</v>
      </c>
      <c r="H23" s="9"/>
      <c r="I23" s="12">
        <f>+I13-I21</f>
        <v>6077</v>
      </c>
      <c r="J23" s="9"/>
      <c r="K23" s="12">
        <f>+K13-K21</f>
        <v>-3899</v>
      </c>
      <c r="L23" s="9"/>
      <c r="M23" s="12">
        <f>+M13-M21</f>
        <v>7093</v>
      </c>
    </row>
    <row r="24" spans="4:13" ht="7.5" customHeight="1">
      <c r="D24" s="3"/>
      <c r="E24" s="45"/>
      <c r="G24" s="9"/>
      <c r="H24" s="9"/>
      <c r="I24" s="9"/>
      <c r="J24" s="9"/>
      <c r="K24" s="9"/>
      <c r="L24" s="9"/>
      <c r="M24" s="9"/>
    </row>
    <row r="25" spans="1:13" ht="21" customHeight="1">
      <c r="A25" s="2" t="s">
        <v>164</v>
      </c>
      <c r="D25" s="3"/>
      <c r="E25" s="45">
        <v>12</v>
      </c>
      <c r="G25" s="61">
        <v>-20</v>
      </c>
      <c r="H25" s="9"/>
      <c r="I25" s="187" t="s">
        <v>41</v>
      </c>
      <c r="J25" s="9"/>
      <c r="K25" s="187" t="s">
        <v>41</v>
      </c>
      <c r="L25" s="9"/>
      <c r="M25" s="187" t="s">
        <v>41</v>
      </c>
    </row>
    <row r="26" spans="4:13" ht="7.5" customHeight="1">
      <c r="D26" s="3"/>
      <c r="E26" s="45"/>
      <c r="G26" s="9"/>
      <c r="H26" s="9"/>
      <c r="I26" s="9"/>
      <c r="J26" s="9"/>
      <c r="K26" s="9"/>
      <c r="L26" s="9"/>
      <c r="M26" s="9"/>
    </row>
    <row r="27" spans="1:13" ht="21" customHeight="1">
      <c r="A27" s="6" t="s">
        <v>92</v>
      </c>
      <c r="D27" s="3"/>
      <c r="E27" s="45"/>
      <c r="G27" s="9">
        <f>SUM(G23,G25)</f>
        <v>-5516</v>
      </c>
      <c r="H27" s="9"/>
      <c r="I27" s="9">
        <f>SUM(I23,I25)</f>
        <v>6077</v>
      </c>
      <c r="J27" s="9"/>
      <c r="K27" s="9">
        <f>SUM(K23,K25)</f>
        <v>-3899</v>
      </c>
      <c r="L27" s="9"/>
      <c r="M27" s="9">
        <f>SUM(M23,M25)</f>
        <v>7093</v>
      </c>
    </row>
    <row r="28" spans="4:13" ht="7.5" customHeight="1">
      <c r="D28" s="3"/>
      <c r="E28" s="45"/>
      <c r="G28" s="9"/>
      <c r="H28" s="9"/>
      <c r="I28" s="9"/>
      <c r="J28" s="9"/>
      <c r="K28" s="9"/>
      <c r="L28" s="9"/>
      <c r="M28" s="9"/>
    </row>
    <row r="29" spans="1:13" ht="21" customHeight="1">
      <c r="A29" s="2" t="s">
        <v>131</v>
      </c>
      <c r="D29" s="3"/>
      <c r="E29" s="45">
        <v>22</v>
      </c>
      <c r="G29" s="61">
        <v>-709</v>
      </c>
      <c r="H29" s="9"/>
      <c r="I29" s="61">
        <v>-1212</v>
      </c>
      <c r="J29" s="9"/>
      <c r="K29" s="61">
        <v>-653</v>
      </c>
      <c r="L29" s="9"/>
      <c r="M29" s="61">
        <v>-1173</v>
      </c>
    </row>
    <row r="30" spans="4:13" ht="7.5" customHeight="1">
      <c r="D30" s="3"/>
      <c r="E30" s="45"/>
      <c r="G30" s="9"/>
      <c r="H30" s="9"/>
      <c r="I30" s="9"/>
      <c r="J30" s="9"/>
      <c r="K30" s="9"/>
      <c r="L30" s="9"/>
      <c r="M30" s="9"/>
    </row>
    <row r="31" spans="1:13" ht="21" customHeight="1">
      <c r="A31" s="7" t="s">
        <v>91</v>
      </c>
      <c r="D31" s="3"/>
      <c r="E31" s="1"/>
      <c r="G31" s="57">
        <f>SUM(G27:G29)</f>
        <v>-6225</v>
      </c>
      <c r="H31" s="12"/>
      <c r="I31" s="57">
        <f>SUM(I27:I29)</f>
        <v>4865</v>
      </c>
      <c r="J31" s="12"/>
      <c r="K31" s="57">
        <f>SUM(K27:K29)</f>
        <v>-4552</v>
      </c>
      <c r="L31" s="12"/>
      <c r="M31" s="57">
        <f>SUM(M27:M29)</f>
        <v>5920</v>
      </c>
    </row>
    <row r="32" spans="4:13" ht="7.5" customHeight="1">
      <c r="D32" s="3"/>
      <c r="E32" s="45"/>
      <c r="G32" s="9"/>
      <c r="H32" s="9"/>
      <c r="I32" s="9"/>
      <c r="J32" s="9"/>
      <c r="K32" s="9"/>
      <c r="L32" s="9"/>
      <c r="M32" s="9"/>
    </row>
    <row r="33" spans="1:13" ht="21" customHeight="1">
      <c r="A33" s="7" t="s">
        <v>110</v>
      </c>
      <c r="D33" s="3"/>
      <c r="E33" s="1"/>
      <c r="G33" s="12"/>
      <c r="H33" s="12"/>
      <c r="I33" s="12"/>
      <c r="J33" s="12"/>
      <c r="K33" s="12"/>
      <c r="L33" s="12"/>
      <c r="M33" s="12"/>
    </row>
    <row r="34" spans="1:13" ht="7.5" customHeight="1">
      <c r="A34" s="6"/>
      <c r="D34" s="3"/>
      <c r="E34" s="1"/>
      <c r="G34" s="12"/>
      <c r="H34" s="12"/>
      <c r="I34" s="12"/>
      <c r="J34" s="12"/>
      <c r="K34" s="12"/>
      <c r="L34" s="12"/>
      <c r="M34" s="12"/>
    </row>
    <row r="35" spans="1:13" s="3" customFormat="1" ht="21" customHeight="1" hidden="1">
      <c r="A35" s="41" t="s">
        <v>99</v>
      </c>
      <c r="B35" s="28"/>
      <c r="C35" s="28"/>
      <c r="E35" s="1"/>
      <c r="G35" s="12"/>
      <c r="H35" s="12"/>
      <c r="I35" s="118"/>
      <c r="J35" s="12"/>
      <c r="K35" s="12"/>
      <c r="L35" s="12"/>
      <c r="M35" s="118"/>
    </row>
    <row r="36" spans="1:11" s="3" customFormat="1" ht="20.25" customHeight="1" hidden="1">
      <c r="A36" s="28" t="s">
        <v>121</v>
      </c>
      <c r="B36" s="121"/>
      <c r="C36" s="28"/>
      <c r="E36" s="1"/>
      <c r="G36" s="1"/>
      <c r="H36" s="13"/>
      <c r="J36" s="13"/>
      <c r="K36" s="1"/>
    </row>
    <row r="37" spans="1:13" s="3" customFormat="1" ht="20.25" customHeight="1" hidden="1">
      <c r="A37" s="28"/>
      <c r="B37" s="121" t="s">
        <v>115</v>
      </c>
      <c r="C37" s="28"/>
      <c r="E37" s="1"/>
      <c r="G37" s="57">
        <v>0</v>
      </c>
      <c r="H37" s="13"/>
      <c r="I37" s="160" t="s">
        <v>41</v>
      </c>
      <c r="J37" s="13"/>
      <c r="K37" s="160">
        <v>0</v>
      </c>
      <c r="M37" s="160" t="s">
        <v>41</v>
      </c>
    </row>
    <row r="38" spans="2:13" s="3" customFormat="1" ht="20.25" customHeight="1" hidden="1">
      <c r="B38" s="121"/>
      <c r="C38" s="28"/>
      <c r="E38" s="1"/>
      <c r="G38" s="85">
        <f>SUM(G37)</f>
        <v>0</v>
      </c>
      <c r="H38" s="13"/>
      <c r="I38" s="128" t="s">
        <v>41</v>
      </c>
      <c r="J38" s="13"/>
      <c r="K38" s="66">
        <f>SUM(K36:K37)</f>
        <v>0</v>
      </c>
      <c r="M38" s="128" t="s">
        <v>41</v>
      </c>
    </row>
    <row r="39" spans="1:13" s="3" customFormat="1" ht="21" customHeight="1">
      <c r="A39" s="7" t="s">
        <v>100</v>
      </c>
      <c r="E39" s="1"/>
      <c r="G39" s="168"/>
      <c r="H39" s="168"/>
      <c r="I39" s="118"/>
      <c r="J39" s="168"/>
      <c r="K39" s="168"/>
      <c r="L39" s="168"/>
      <c r="M39" s="118"/>
    </row>
    <row r="40" spans="2:13" s="3" customFormat="1" ht="21" customHeight="1">
      <c r="B40" s="3" t="s">
        <v>185</v>
      </c>
      <c r="E40" s="1"/>
      <c r="G40" s="168"/>
      <c r="H40" s="168"/>
      <c r="I40" s="118"/>
      <c r="J40" s="168"/>
      <c r="K40" s="168"/>
      <c r="L40" s="168"/>
      <c r="M40" s="118"/>
    </row>
    <row r="41" spans="1:13" s="3" customFormat="1" ht="21" customHeight="1">
      <c r="A41" s="7"/>
      <c r="B41" s="3" t="s">
        <v>118</v>
      </c>
      <c r="E41" s="1"/>
      <c r="G41" s="168">
        <v>-1063</v>
      </c>
      <c r="H41" s="168"/>
      <c r="I41" s="168">
        <v>419</v>
      </c>
      <c r="J41" s="168"/>
      <c r="K41" s="169">
        <v>-1063</v>
      </c>
      <c r="L41" s="168"/>
      <c r="M41" s="169">
        <v>419</v>
      </c>
    </row>
    <row r="42" spans="1:13" s="3" customFormat="1" ht="21" customHeight="1">
      <c r="A42" s="41" t="s">
        <v>111</v>
      </c>
      <c r="E42" s="1"/>
      <c r="G42" s="108">
        <f>SUM(G39:G41)</f>
        <v>-1063</v>
      </c>
      <c r="H42" s="12"/>
      <c r="I42" s="108">
        <f>SUM(I39:I41)</f>
        <v>419</v>
      </c>
      <c r="J42" s="12"/>
      <c r="K42" s="108">
        <f>SUM(K39:K41)</f>
        <v>-1063</v>
      </c>
      <c r="M42" s="108">
        <f>SUM(M39:M41)</f>
        <v>419</v>
      </c>
    </row>
    <row r="43" spans="1:13" s="3" customFormat="1" ht="9" customHeight="1">
      <c r="A43" s="28"/>
      <c r="E43" s="1"/>
      <c r="G43" s="12"/>
      <c r="H43" s="12"/>
      <c r="I43" s="12"/>
      <c r="J43" s="12"/>
      <c r="K43" s="12"/>
      <c r="L43" s="12"/>
      <c r="M43" s="12"/>
    </row>
    <row r="44" spans="1:13" s="3" customFormat="1" ht="21.75" thickBot="1">
      <c r="A44" s="7" t="s">
        <v>112</v>
      </c>
      <c r="E44" s="1"/>
      <c r="G44" s="130">
        <f>+G42+G31</f>
        <v>-7288</v>
      </c>
      <c r="H44" s="12"/>
      <c r="I44" s="130">
        <f>+I42+I31</f>
        <v>5284</v>
      </c>
      <c r="J44" s="12"/>
      <c r="K44" s="130">
        <f>+K42+K31</f>
        <v>-5615</v>
      </c>
      <c r="L44" s="12"/>
      <c r="M44" s="130">
        <f>+M42+M31</f>
        <v>6339</v>
      </c>
    </row>
    <row r="45" spans="1:13" ht="7.5" customHeight="1" thickTop="1">
      <c r="A45" s="7"/>
      <c r="D45" s="3"/>
      <c r="E45" s="1"/>
      <c r="G45" s="12"/>
      <c r="H45" s="12"/>
      <c r="I45" s="12"/>
      <c r="J45" s="12"/>
      <c r="K45" s="12"/>
      <c r="L45" s="12"/>
      <c r="M45" s="12"/>
    </row>
    <row r="46" spans="1:13" ht="21" customHeight="1">
      <c r="A46" s="7" t="s">
        <v>93</v>
      </c>
      <c r="B46" s="3"/>
      <c r="C46" s="3"/>
      <c r="D46" s="3"/>
      <c r="E46" s="1"/>
      <c r="G46" s="12"/>
      <c r="H46" s="12"/>
      <c r="I46" s="12"/>
      <c r="J46" s="12"/>
      <c r="K46" s="12"/>
      <c r="L46" s="12"/>
      <c r="M46" s="12"/>
    </row>
    <row r="47" spans="1:13" ht="21" customHeight="1">
      <c r="A47" s="7"/>
      <c r="B47" s="3" t="s">
        <v>103</v>
      </c>
      <c r="C47" s="3"/>
      <c r="D47" s="3"/>
      <c r="E47" s="1"/>
      <c r="G47" s="12">
        <f>+G31</f>
        <v>-6225</v>
      </c>
      <c r="H47" s="12"/>
      <c r="I47" s="12">
        <f>+I31</f>
        <v>4865</v>
      </c>
      <c r="J47" s="12"/>
      <c r="K47" s="12">
        <f>+K31</f>
        <v>-4552</v>
      </c>
      <c r="L47" s="12"/>
      <c r="M47" s="12">
        <f>+M31</f>
        <v>5920</v>
      </c>
    </row>
    <row r="48" spans="1:13" ht="21" customHeight="1">
      <c r="A48" s="7"/>
      <c r="B48" s="3" t="s">
        <v>55</v>
      </c>
      <c r="C48" s="3"/>
      <c r="D48" s="3"/>
      <c r="E48" s="1"/>
      <c r="G48" s="98" t="s">
        <v>41</v>
      </c>
      <c r="H48" s="98"/>
      <c r="I48" s="98" t="s">
        <v>41</v>
      </c>
      <c r="J48" s="98"/>
      <c r="K48" s="98" t="s">
        <v>41</v>
      </c>
      <c r="L48" s="98"/>
      <c r="M48" s="98" t="s">
        <v>41</v>
      </c>
    </row>
    <row r="49" spans="1:13" ht="21" customHeight="1" thickBot="1">
      <c r="A49" s="7"/>
      <c r="B49" s="3"/>
      <c r="C49" s="3"/>
      <c r="D49" s="3"/>
      <c r="E49" s="1"/>
      <c r="G49" s="47">
        <f>SUM(G47:G48)</f>
        <v>-6225</v>
      </c>
      <c r="H49" s="12"/>
      <c r="I49" s="47">
        <f>SUM(I47:I48)</f>
        <v>4865</v>
      </c>
      <c r="J49" s="12"/>
      <c r="K49" s="47">
        <f>SUM(K47:K48)</f>
        <v>-4552</v>
      </c>
      <c r="L49" s="12"/>
      <c r="M49" s="47">
        <f>SUM(M47:M48)</f>
        <v>5920</v>
      </c>
    </row>
    <row r="50" spans="4:13" ht="7.5" customHeight="1" thickTop="1">
      <c r="D50" s="3"/>
      <c r="E50" s="1"/>
      <c r="G50" s="48"/>
      <c r="H50" s="48"/>
      <c r="I50" s="48"/>
      <c r="J50" s="48"/>
      <c r="K50" s="48"/>
      <c r="L50" s="48"/>
      <c r="M50" s="48"/>
    </row>
    <row r="51" spans="1:13" ht="21" customHeight="1">
      <c r="A51" s="7" t="s">
        <v>102</v>
      </c>
      <c r="B51" s="3"/>
      <c r="D51" s="3"/>
      <c r="E51" s="1"/>
      <c r="G51" s="48"/>
      <c r="H51" s="48"/>
      <c r="I51" s="48"/>
      <c r="J51" s="48"/>
      <c r="K51" s="48"/>
      <c r="L51" s="48"/>
      <c r="M51" s="48"/>
    </row>
    <row r="52" spans="2:13" ht="21" customHeight="1">
      <c r="B52" s="3" t="s">
        <v>103</v>
      </c>
      <c r="D52" s="3"/>
      <c r="E52" s="1"/>
      <c r="G52" s="12">
        <f>+G44</f>
        <v>-7288</v>
      </c>
      <c r="H52" s="48"/>
      <c r="I52" s="9">
        <f>+I44</f>
        <v>5284</v>
      </c>
      <c r="J52" s="48"/>
      <c r="K52" s="12">
        <f>+K44</f>
        <v>-5615</v>
      </c>
      <c r="L52" s="48"/>
      <c r="M52" s="9">
        <f>+M44</f>
        <v>6339</v>
      </c>
    </row>
    <row r="53" spans="2:13" ht="21" customHeight="1">
      <c r="B53" s="3" t="s">
        <v>55</v>
      </c>
      <c r="D53" s="3"/>
      <c r="E53" s="1"/>
      <c r="G53" s="98" t="s">
        <v>41</v>
      </c>
      <c r="H53" s="98"/>
      <c r="I53" s="98" t="s">
        <v>41</v>
      </c>
      <c r="J53" s="98"/>
      <c r="K53" s="98" t="s">
        <v>41</v>
      </c>
      <c r="L53" s="98"/>
      <c r="M53" s="98" t="s">
        <v>41</v>
      </c>
    </row>
    <row r="54" spans="4:13" ht="21" customHeight="1" thickBot="1">
      <c r="D54" s="3"/>
      <c r="E54" s="1"/>
      <c r="G54" s="47">
        <f>SUM(G52:G53)</f>
        <v>-7288</v>
      </c>
      <c r="H54" s="48"/>
      <c r="I54" s="50">
        <f>SUM(I52:I53)</f>
        <v>5284</v>
      </c>
      <c r="J54" s="48"/>
      <c r="K54" s="47">
        <f>SUM(K52:K53)</f>
        <v>-5615</v>
      </c>
      <c r="L54" s="48"/>
      <c r="M54" s="50">
        <f>SUM(M52:M53)</f>
        <v>6339</v>
      </c>
    </row>
    <row r="55" spans="4:13" ht="7.5" customHeight="1" thickTop="1">
      <c r="D55" s="3"/>
      <c r="E55" s="1"/>
      <c r="G55" s="48"/>
      <c r="H55" s="48"/>
      <c r="I55" s="48"/>
      <c r="J55" s="48"/>
      <c r="K55" s="48"/>
      <c r="L55" s="48"/>
      <c r="M55" s="48"/>
    </row>
    <row r="56" spans="1:13" s="3" customFormat="1" ht="21" customHeight="1" thickBot="1">
      <c r="A56" s="52" t="s">
        <v>186</v>
      </c>
      <c r="E56" s="45">
        <v>23</v>
      </c>
      <c r="G56" s="151">
        <f>+G47/1122298</f>
        <v>-0.005546655166453117</v>
      </c>
      <c r="H56" s="48"/>
      <c r="I56" s="151">
        <f>+I47/1122298</f>
        <v>0.004334855804786251</v>
      </c>
      <c r="J56" s="48"/>
      <c r="K56" s="151">
        <f>+K47/1122298</f>
        <v>-0.004055963745814391</v>
      </c>
      <c r="L56" s="48"/>
      <c r="M56" s="151">
        <f>+M47/1122298</f>
        <v>0.005274891339020474</v>
      </c>
    </row>
    <row r="57" spans="5:13" s="3" customFormat="1" ht="7.5" customHeight="1" thickTop="1">
      <c r="E57" s="1"/>
      <c r="G57" s="48"/>
      <c r="H57" s="48"/>
      <c r="I57" s="48"/>
      <c r="J57" s="48"/>
      <c r="K57" s="48"/>
      <c r="L57" s="48"/>
      <c r="M57" s="48"/>
    </row>
    <row r="58" ht="14.25" customHeight="1"/>
  </sheetData>
  <sheetProtection/>
  <mergeCells count="4">
    <mergeCell ref="K1:M1"/>
    <mergeCell ref="G6:I6"/>
    <mergeCell ref="K6:M6"/>
    <mergeCell ref="G5:M5"/>
  </mergeCells>
  <printOptions/>
  <pageMargins left="0.708661417322835" right="0.118110236220472" top="0.78740157480315" bottom="0.590551181102362" header="0.393700787401575" footer="0.393700787401575"/>
  <pageSetup firstPageNumber="5" useFirstPageNumber="1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0" zoomScaleNormal="107" zoomScaleSheetLayoutView="80" zoomScalePageLayoutView="0" workbookViewId="0" topLeftCell="A1">
      <selection activeCell="G42" sqref="G42"/>
    </sheetView>
  </sheetViews>
  <sheetFormatPr defaultColWidth="9.140625" defaultRowHeight="21.75"/>
  <cols>
    <col min="1" max="1" width="3.57421875" style="2" customWidth="1"/>
    <col min="2" max="2" width="4.00390625" style="2" customWidth="1"/>
    <col min="3" max="3" width="3.421875" style="2" customWidth="1"/>
    <col min="4" max="4" width="51.421875" style="2" customWidth="1"/>
    <col min="5" max="5" width="10.7109375" style="3" customWidth="1"/>
    <col min="6" max="6" width="1.7109375" style="2" customWidth="1"/>
    <col min="7" max="7" width="14.7109375" style="2" customWidth="1"/>
    <col min="8" max="8" width="1.7109375" style="2" customWidth="1"/>
    <col min="9" max="9" width="14.7109375" style="2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23"/>
      <c r="G1" s="23"/>
      <c r="H1" s="23"/>
      <c r="K1" s="193" t="s">
        <v>85</v>
      </c>
      <c r="L1" s="193"/>
      <c r="M1" s="193"/>
    </row>
    <row r="2" spans="1:13" s="20" customFormat="1" ht="21" customHeight="1">
      <c r="A2" s="23" t="s">
        <v>54</v>
      </c>
      <c r="B2" s="23"/>
      <c r="C2" s="23"/>
      <c r="D2" s="23"/>
      <c r="E2" s="69"/>
      <c r="F2" s="23"/>
      <c r="G2" s="23"/>
      <c r="H2" s="23"/>
      <c r="K2" s="43"/>
      <c r="L2" s="43"/>
      <c r="M2" s="55" t="s">
        <v>86</v>
      </c>
    </row>
    <row r="3" spans="1:13" s="20" customFormat="1" ht="21" customHeight="1">
      <c r="A3" s="23" t="s">
        <v>156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23"/>
      <c r="G4" s="23"/>
      <c r="H4" s="23"/>
      <c r="K4" s="43"/>
      <c r="L4" s="43"/>
      <c r="M4" s="43"/>
    </row>
    <row r="5" spans="5:13" ht="21" customHeight="1">
      <c r="E5" s="1"/>
      <c r="G5" s="195" t="s">
        <v>94</v>
      </c>
      <c r="H5" s="195"/>
      <c r="I5" s="195"/>
      <c r="J5" s="195"/>
      <c r="K5" s="195"/>
      <c r="L5" s="195"/>
      <c r="M5" s="195"/>
    </row>
    <row r="6" spans="5:13" ht="21" customHeight="1">
      <c r="E6" s="1"/>
      <c r="G6" s="194" t="s">
        <v>1</v>
      </c>
      <c r="H6" s="194"/>
      <c r="I6" s="194"/>
      <c r="J6" s="5"/>
      <c r="K6" s="192" t="s">
        <v>69</v>
      </c>
      <c r="L6" s="192"/>
      <c r="M6" s="192"/>
    </row>
    <row r="7" spans="5:13" ht="21" customHeight="1">
      <c r="E7" s="68" t="s">
        <v>2</v>
      </c>
      <c r="G7" s="109">
        <v>2561</v>
      </c>
      <c r="H7" s="4"/>
      <c r="I7" s="102">
        <v>2560</v>
      </c>
      <c r="J7" s="91"/>
      <c r="K7" s="102">
        <v>2561</v>
      </c>
      <c r="L7" s="1"/>
      <c r="M7" s="102">
        <v>2560</v>
      </c>
    </row>
    <row r="8" spans="1:14" ht="21" customHeight="1">
      <c r="A8" s="6" t="s">
        <v>3</v>
      </c>
      <c r="E8" s="45"/>
      <c r="G8" s="8"/>
      <c r="H8" s="8"/>
      <c r="I8" s="8"/>
      <c r="J8" s="8"/>
      <c r="K8" s="9"/>
      <c r="L8" s="9"/>
      <c r="M8" s="9"/>
      <c r="N8" s="8"/>
    </row>
    <row r="9" spans="1:14" s="162" customFormat="1" ht="21" customHeight="1">
      <c r="A9" s="3" t="s">
        <v>182</v>
      </c>
      <c r="B9" s="3"/>
      <c r="C9" s="3"/>
      <c r="D9" s="3"/>
      <c r="E9" s="45">
        <v>24</v>
      </c>
      <c r="F9" s="3"/>
      <c r="G9" s="9">
        <v>130764</v>
      </c>
      <c r="H9" s="9"/>
      <c r="I9" s="9">
        <v>138230</v>
      </c>
      <c r="J9" s="9"/>
      <c r="K9" s="9">
        <v>130764</v>
      </c>
      <c r="L9" s="163"/>
      <c r="M9" s="9">
        <v>138230</v>
      </c>
      <c r="N9" s="163"/>
    </row>
    <row r="10" spans="1:14" s="162" customFormat="1" ht="21" customHeight="1">
      <c r="A10" s="3" t="s">
        <v>27</v>
      </c>
      <c r="B10" s="3"/>
      <c r="C10" s="3"/>
      <c r="D10" s="3"/>
      <c r="E10" s="45"/>
      <c r="F10" s="3"/>
      <c r="G10" s="9">
        <v>16997</v>
      </c>
      <c r="H10" s="9"/>
      <c r="I10" s="9">
        <v>30410</v>
      </c>
      <c r="J10" s="9"/>
      <c r="K10" s="13">
        <v>7759</v>
      </c>
      <c r="L10" s="163"/>
      <c r="M10" s="13">
        <v>15562</v>
      </c>
      <c r="N10" s="163"/>
    </row>
    <row r="11" spans="1:14" s="162" customFormat="1" ht="21" customHeight="1">
      <c r="A11" s="3" t="s">
        <v>165</v>
      </c>
      <c r="B11" s="3"/>
      <c r="C11" s="3"/>
      <c r="D11" s="3"/>
      <c r="E11" s="45"/>
      <c r="F11" s="3"/>
      <c r="G11" s="9">
        <v>4191</v>
      </c>
      <c r="H11" s="9"/>
      <c r="I11" s="35" t="s">
        <v>41</v>
      </c>
      <c r="J11" s="9"/>
      <c r="K11" s="13">
        <v>4191</v>
      </c>
      <c r="L11" s="163"/>
      <c r="M11" s="12" t="s">
        <v>41</v>
      </c>
      <c r="N11" s="163"/>
    </row>
    <row r="12" spans="1:14" s="162" customFormat="1" ht="21" customHeight="1">
      <c r="A12" s="3" t="s">
        <v>37</v>
      </c>
      <c r="B12" s="3"/>
      <c r="C12" s="3"/>
      <c r="D12" s="3"/>
      <c r="E12" s="45"/>
      <c r="F12" s="3"/>
      <c r="G12" s="9">
        <v>97</v>
      </c>
      <c r="H12" s="9"/>
      <c r="I12" s="9">
        <v>140</v>
      </c>
      <c r="J12" s="9"/>
      <c r="K12" s="13">
        <v>3906</v>
      </c>
      <c r="L12" s="163"/>
      <c r="M12" s="13">
        <v>3583</v>
      </c>
      <c r="N12" s="163"/>
    </row>
    <row r="13" spans="1:14" ht="21" customHeight="1">
      <c r="A13" s="2" t="s">
        <v>4</v>
      </c>
      <c r="D13" s="3"/>
      <c r="E13" s="45"/>
      <c r="F13" s="3"/>
      <c r="G13" s="8">
        <v>8196</v>
      </c>
      <c r="H13" s="9"/>
      <c r="I13" s="9">
        <v>4269</v>
      </c>
      <c r="J13" s="9"/>
      <c r="K13" s="9">
        <v>3118</v>
      </c>
      <c r="L13" s="9"/>
      <c r="M13" s="9">
        <v>1197</v>
      </c>
      <c r="N13" s="8"/>
    </row>
    <row r="14" spans="1:14" ht="21" customHeight="1">
      <c r="A14" s="6" t="s">
        <v>5</v>
      </c>
      <c r="D14" s="3"/>
      <c r="E14" s="1"/>
      <c r="F14" s="3"/>
      <c r="G14" s="14">
        <f>SUM(G9:G13)</f>
        <v>160245</v>
      </c>
      <c r="H14" s="9"/>
      <c r="I14" s="46">
        <f>SUM(I9:I13)</f>
        <v>173049</v>
      </c>
      <c r="J14" s="9"/>
      <c r="K14" s="14">
        <f>SUM(K9:K13)</f>
        <v>149738</v>
      </c>
      <c r="L14" s="9"/>
      <c r="M14" s="46">
        <f>SUM(M9:M13)</f>
        <v>158572</v>
      </c>
      <c r="N14" s="8"/>
    </row>
    <row r="15" spans="4:14" ht="7.5" customHeight="1">
      <c r="D15" s="3"/>
      <c r="E15" s="1"/>
      <c r="F15" s="3"/>
      <c r="G15" s="9"/>
      <c r="H15" s="9"/>
      <c r="I15" s="9"/>
      <c r="J15" s="9"/>
      <c r="K15" s="9"/>
      <c r="L15" s="9"/>
      <c r="M15" s="9"/>
      <c r="N15" s="8"/>
    </row>
    <row r="16" spans="1:14" ht="21" customHeight="1">
      <c r="A16" s="6" t="s">
        <v>24</v>
      </c>
      <c r="D16" s="3"/>
      <c r="E16" s="45"/>
      <c r="F16" s="3"/>
      <c r="G16" s="9"/>
      <c r="H16" s="9"/>
      <c r="I16" s="9"/>
      <c r="J16" s="9"/>
      <c r="K16" s="9"/>
      <c r="L16" s="9"/>
      <c r="M16" s="9"/>
      <c r="N16" s="8"/>
    </row>
    <row r="17" spans="1:14" s="3" customFormat="1" ht="21" customHeight="1">
      <c r="A17" s="3" t="s">
        <v>183</v>
      </c>
      <c r="E17" s="45"/>
      <c r="G17" s="9">
        <v>96045</v>
      </c>
      <c r="H17" s="9"/>
      <c r="I17" s="9">
        <v>90322</v>
      </c>
      <c r="J17" s="9"/>
      <c r="K17" s="9">
        <v>96045</v>
      </c>
      <c r="L17" s="9"/>
      <c r="M17" s="9">
        <v>90517</v>
      </c>
      <c r="N17" s="9"/>
    </row>
    <row r="18" spans="1:14" s="3" customFormat="1" ht="21" customHeight="1">
      <c r="A18" s="3" t="s">
        <v>28</v>
      </c>
      <c r="E18" s="45"/>
      <c r="G18" s="37">
        <v>11138</v>
      </c>
      <c r="H18" s="9"/>
      <c r="I18" s="37">
        <v>19722</v>
      </c>
      <c r="J18" s="9"/>
      <c r="K18" s="9">
        <v>5345</v>
      </c>
      <c r="L18" s="9"/>
      <c r="M18" s="9">
        <v>9982</v>
      </c>
      <c r="N18" s="9"/>
    </row>
    <row r="19" spans="1:14" ht="21" customHeight="1">
      <c r="A19" s="2" t="s">
        <v>52</v>
      </c>
      <c r="D19" s="3"/>
      <c r="E19" s="45"/>
      <c r="F19" s="3"/>
      <c r="G19" s="37">
        <v>5081</v>
      </c>
      <c r="H19" s="9"/>
      <c r="I19" s="37">
        <v>3809</v>
      </c>
      <c r="J19" s="9"/>
      <c r="K19" s="9">
        <v>2639</v>
      </c>
      <c r="L19" s="9"/>
      <c r="M19" s="9">
        <v>2803</v>
      </c>
      <c r="N19" s="8"/>
    </row>
    <row r="20" spans="1:14" ht="21" customHeight="1">
      <c r="A20" s="2" t="s">
        <v>49</v>
      </c>
      <c r="D20" s="3"/>
      <c r="E20" s="45"/>
      <c r="F20" s="3"/>
      <c r="G20" s="37">
        <v>50501</v>
      </c>
      <c r="H20" s="9"/>
      <c r="I20" s="37">
        <v>49417</v>
      </c>
      <c r="J20" s="9"/>
      <c r="K20" s="38">
        <v>44702</v>
      </c>
      <c r="L20" s="9"/>
      <c r="M20" s="38">
        <v>42680</v>
      </c>
      <c r="N20" s="8"/>
    </row>
    <row r="21" spans="1:14" s="3" customFormat="1" ht="21" customHeight="1">
      <c r="A21" s="3" t="s">
        <v>50</v>
      </c>
      <c r="E21" s="45"/>
      <c r="G21" s="17">
        <v>4884</v>
      </c>
      <c r="H21" s="9"/>
      <c r="I21" s="17">
        <v>4796</v>
      </c>
      <c r="J21" s="9"/>
      <c r="K21" s="57">
        <v>4787</v>
      </c>
      <c r="L21" s="9"/>
      <c r="M21" s="57">
        <v>3071</v>
      </c>
      <c r="N21" s="9"/>
    </row>
    <row r="22" spans="1:14" ht="21" customHeight="1">
      <c r="A22" s="6" t="s">
        <v>25</v>
      </c>
      <c r="D22" s="3"/>
      <c r="E22" s="45"/>
      <c r="F22" s="3"/>
      <c r="G22" s="14">
        <f>SUM(G17:G21)</f>
        <v>167649</v>
      </c>
      <c r="H22" s="9"/>
      <c r="I22" s="14">
        <f>SUM(I17:I21)</f>
        <v>168066</v>
      </c>
      <c r="J22" s="9"/>
      <c r="K22" s="14">
        <f>SUM(K17:K21)</f>
        <v>153518</v>
      </c>
      <c r="L22" s="9"/>
      <c r="M22" s="14">
        <f>SUM(M17:M21)</f>
        <v>149053</v>
      </c>
      <c r="N22" s="8"/>
    </row>
    <row r="23" spans="4:14" ht="7.5" customHeight="1">
      <c r="D23" s="3"/>
      <c r="E23" s="45"/>
      <c r="F23" s="3"/>
      <c r="G23" s="19"/>
      <c r="H23" s="9"/>
      <c r="I23" s="9"/>
      <c r="J23" s="9"/>
      <c r="K23" s="19"/>
      <c r="L23" s="9"/>
      <c r="M23" s="9"/>
      <c r="N23" s="8"/>
    </row>
    <row r="24" spans="1:14" ht="21" customHeight="1">
      <c r="A24" s="6" t="s">
        <v>163</v>
      </c>
      <c r="D24" s="3"/>
      <c r="E24" s="45"/>
      <c r="F24" s="3"/>
      <c r="G24" s="12">
        <f>+G14-G22</f>
        <v>-7404</v>
      </c>
      <c r="H24" s="9"/>
      <c r="I24" s="12">
        <f>+I14-I22</f>
        <v>4983</v>
      </c>
      <c r="J24" s="9"/>
      <c r="K24" s="12">
        <f>+K14-K22</f>
        <v>-3780</v>
      </c>
      <c r="L24" s="9"/>
      <c r="M24" s="9">
        <f>+M14-M22</f>
        <v>9519</v>
      </c>
      <c r="N24" s="8"/>
    </row>
    <row r="25" spans="4:14" ht="7.5" customHeight="1">
      <c r="D25" s="3"/>
      <c r="E25" s="45"/>
      <c r="F25" s="3"/>
      <c r="G25" s="9"/>
      <c r="H25" s="9"/>
      <c r="I25" s="9"/>
      <c r="J25" s="9"/>
      <c r="K25" s="9"/>
      <c r="L25" s="9"/>
      <c r="M25" s="9"/>
      <c r="N25" s="8"/>
    </row>
    <row r="26" spans="1:14" ht="21" customHeight="1">
      <c r="A26" s="3" t="s">
        <v>164</v>
      </c>
      <c r="B26" s="3"/>
      <c r="C26" s="3"/>
      <c r="D26" s="3"/>
      <c r="E26" s="45">
        <v>12</v>
      </c>
      <c r="F26" s="3"/>
      <c r="G26" s="57">
        <v>-36</v>
      </c>
      <c r="H26" s="9"/>
      <c r="I26" s="57" t="s">
        <v>41</v>
      </c>
      <c r="J26" s="9"/>
      <c r="K26" s="187" t="s">
        <v>41</v>
      </c>
      <c r="L26" s="9"/>
      <c r="M26" s="187" t="s">
        <v>41</v>
      </c>
      <c r="N26" s="8"/>
    </row>
    <row r="27" spans="4:14" ht="7.5" customHeight="1">
      <c r="D27" s="3"/>
      <c r="E27" s="45"/>
      <c r="F27" s="3"/>
      <c r="G27" s="9"/>
      <c r="H27" s="9"/>
      <c r="I27" s="9"/>
      <c r="J27" s="9"/>
      <c r="K27" s="9"/>
      <c r="L27" s="9"/>
      <c r="M27" s="9"/>
      <c r="N27" s="8"/>
    </row>
    <row r="28" spans="1:14" ht="21" customHeight="1">
      <c r="A28" s="6" t="s">
        <v>92</v>
      </c>
      <c r="D28" s="3"/>
      <c r="E28" s="45"/>
      <c r="F28" s="3"/>
      <c r="G28" s="13">
        <f>SUM(G24:G26)</f>
        <v>-7440</v>
      </c>
      <c r="H28" s="9"/>
      <c r="I28" s="9">
        <f>SUM(I24:I26)</f>
        <v>4983</v>
      </c>
      <c r="J28" s="9"/>
      <c r="K28" s="9">
        <f>SUM(K24:K26)</f>
        <v>-3780</v>
      </c>
      <c r="L28" s="9"/>
      <c r="M28" s="9">
        <f>SUM(M24:M26)</f>
        <v>9519</v>
      </c>
      <c r="N28" s="8"/>
    </row>
    <row r="29" spans="4:14" ht="7.5" customHeight="1">
      <c r="D29" s="3"/>
      <c r="E29" s="45"/>
      <c r="F29" s="3"/>
      <c r="G29" s="9"/>
      <c r="H29" s="9"/>
      <c r="I29" s="9"/>
      <c r="J29" s="9"/>
      <c r="K29" s="9"/>
      <c r="L29" s="9"/>
      <c r="M29" s="9"/>
      <c r="N29" s="8"/>
    </row>
    <row r="30" spans="1:14" ht="21" customHeight="1">
      <c r="A30" s="2" t="s">
        <v>131</v>
      </c>
      <c r="D30" s="3"/>
      <c r="E30" s="45">
        <v>22</v>
      </c>
      <c r="F30" s="3"/>
      <c r="G30" s="61">
        <v>-1031</v>
      </c>
      <c r="H30" s="9"/>
      <c r="I30" s="61">
        <v>-1965</v>
      </c>
      <c r="J30" s="9"/>
      <c r="K30" s="57">
        <v>-976</v>
      </c>
      <c r="L30" s="9"/>
      <c r="M30" s="57">
        <v>-1927</v>
      </c>
      <c r="N30" s="8"/>
    </row>
    <row r="31" spans="4:14" ht="7.5" customHeight="1">
      <c r="D31" s="3"/>
      <c r="E31" s="45"/>
      <c r="F31" s="3"/>
      <c r="G31" s="9"/>
      <c r="H31" s="9"/>
      <c r="I31" s="9"/>
      <c r="J31" s="9"/>
      <c r="K31" s="9"/>
      <c r="L31" s="9"/>
      <c r="M31" s="9"/>
      <c r="N31" s="8"/>
    </row>
    <row r="32" spans="1:14" ht="21" customHeight="1">
      <c r="A32" s="7" t="s">
        <v>91</v>
      </c>
      <c r="D32" s="3"/>
      <c r="E32" s="1"/>
      <c r="F32" s="3"/>
      <c r="G32" s="57">
        <f>SUM(G28:G30)</f>
        <v>-8471</v>
      </c>
      <c r="H32" s="12"/>
      <c r="I32" s="57">
        <f>SUM(I28:I30)</f>
        <v>3018</v>
      </c>
      <c r="J32" s="12"/>
      <c r="K32" s="57">
        <f>SUM(K28:K30)</f>
        <v>-4756</v>
      </c>
      <c r="L32" s="12"/>
      <c r="M32" s="57">
        <f>SUM(M28:M30)</f>
        <v>7592</v>
      </c>
      <c r="N32" s="11"/>
    </row>
    <row r="33" spans="1:14" ht="7.5" customHeight="1">
      <c r="A33" s="6"/>
      <c r="D33" s="3"/>
      <c r="E33" s="1"/>
      <c r="F33" s="3"/>
      <c r="G33" s="12"/>
      <c r="H33" s="12"/>
      <c r="I33" s="12"/>
      <c r="J33" s="12"/>
      <c r="K33" s="12"/>
      <c r="L33" s="12"/>
      <c r="M33" s="12"/>
      <c r="N33" s="11"/>
    </row>
    <row r="34" spans="1:14" s="3" customFormat="1" ht="21" customHeight="1">
      <c r="A34" s="41" t="s">
        <v>110</v>
      </c>
      <c r="B34" s="28"/>
      <c r="C34" s="28"/>
      <c r="E34" s="1"/>
      <c r="G34" s="12"/>
      <c r="H34" s="12"/>
      <c r="I34" s="12"/>
      <c r="J34" s="12"/>
      <c r="K34" s="12"/>
      <c r="L34" s="12"/>
      <c r="N34" s="12"/>
    </row>
    <row r="35" spans="4:14" ht="7.5" customHeight="1">
      <c r="D35" s="3"/>
      <c r="E35" s="45"/>
      <c r="F35" s="3"/>
      <c r="G35" s="9"/>
      <c r="H35" s="9"/>
      <c r="I35" s="9"/>
      <c r="J35" s="9"/>
      <c r="K35" s="9"/>
      <c r="L35" s="9"/>
      <c r="M35" s="9"/>
      <c r="N35" s="8"/>
    </row>
    <row r="36" spans="1:14" s="3" customFormat="1" ht="20.25" customHeight="1">
      <c r="A36" s="41" t="s">
        <v>100</v>
      </c>
      <c r="B36" s="121"/>
      <c r="C36" s="28"/>
      <c r="E36" s="1"/>
      <c r="N36" s="12"/>
    </row>
    <row r="37" spans="2:14" s="3" customFormat="1" ht="21" customHeight="1">
      <c r="B37" s="3" t="s">
        <v>185</v>
      </c>
      <c r="E37" s="1"/>
      <c r="N37" s="12"/>
    </row>
    <row r="38" spans="2:14" s="3" customFormat="1" ht="21" customHeight="1">
      <c r="B38" s="3" t="s">
        <v>118</v>
      </c>
      <c r="E38" s="45">
        <v>10</v>
      </c>
      <c r="G38" s="12">
        <v>-1786</v>
      </c>
      <c r="H38" s="12"/>
      <c r="I38" s="12">
        <v>710</v>
      </c>
      <c r="J38" s="12"/>
      <c r="K38" s="57">
        <v>-1786</v>
      </c>
      <c r="L38" s="12"/>
      <c r="M38" s="57">
        <v>710</v>
      </c>
      <c r="N38" s="12"/>
    </row>
    <row r="39" spans="1:14" s="3" customFormat="1" ht="21" customHeight="1">
      <c r="A39" s="41" t="s">
        <v>111</v>
      </c>
      <c r="E39" s="1"/>
      <c r="G39" s="108">
        <f>G38</f>
        <v>-1786</v>
      </c>
      <c r="H39" s="12"/>
      <c r="I39" s="108">
        <f>I38</f>
        <v>710</v>
      </c>
      <c r="J39" s="12"/>
      <c r="K39" s="108">
        <f>K38</f>
        <v>-1786</v>
      </c>
      <c r="L39" s="12"/>
      <c r="M39" s="108">
        <f>M38</f>
        <v>710</v>
      </c>
      <c r="N39" s="12"/>
    </row>
    <row r="40" spans="1:14" s="3" customFormat="1" ht="9" customHeight="1">
      <c r="A40" s="28"/>
      <c r="E40" s="1"/>
      <c r="G40" s="12"/>
      <c r="H40" s="12"/>
      <c r="I40" s="12"/>
      <c r="J40" s="12"/>
      <c r="K40" s="12"/>
      <c r="L40" s="12"/>
      <c r="M40" s="12"/>
      <c r="N40" s="129"/>
    </row>
    <row r="41" spans="1:14" s="3" customFormat="1" ht="21.75" thickBot="1">
      <c r="A41" s="7" t="s">
        <v>112</v>
      </c>
      <c r="E41" s="1"/>
      <c r="G41" s="130">
        <f>+G39+G32</f>
        <v>-10257</v>
      </c>
      <c r="H41" s="12"/>
      <c r="I41" s="130">
        <f>+I39+I32</f>
        <v>3728</v>
      </c>
      <c r="J41" s="12"/>
      <c r="K41" s="130">
        <f>+K39+K32</f>
        <v>-6542</v>
      </c>
      <c r="L41" s="12"/>
      <c r="M41" s="130">
        <f>+M39+M32</f>
        <v>8302</v>
      </c>
      <c r="N41" s="12"/>
    </row>
    <row r="42" spans="1:14" ht="6" customHeight="1" thickTop="1">
      <c r="A42" s="7"/>
      <c r="D42" s="3"/>
      <c r="E42" s="1"/>
      <c r="F42" s="3"/>
      <c r="G42" s="12"/>
      <c r="H42" s="12"/>
      <c r="I42" s="12"/>
      <c r="J42" s="12"/>
      <c r="K42" s="12"/>
      <c r="L42" s="12"/>
      <c r="M42" s="12"/>
      <c r="N42" s="12"/>
    </row>
    <row r="43" spans="1:14" ht="21" customHeight="1">
      <c r="A43" s="7" t="s">
        <v>93</v>
      </c>
      <c r="B43" s="3"/>
      <c r="C43" s="3"/>
      <c r="D43" s="3"/>
      <c r="E43" s="1"/>
      <c r="F43" s="3"/>
      <c r="G43" s="12"/>
      <c r="H43" s="12"/>
      <c r="I43" s="12"/>
      <c r="J43" s="12"/>
      <c r="K43" s="12"/>
      <c r="L43" s="12"/>
      <c r="M43" s="12"/>
      <c r="N43" s="11"/>
    </row>
    <row r="44" spans="1:14" ht="21" customHeight="1">
      <c r="A44" s="7"/>
      <c r="B44" s="3" t="s">
        <v>103</v>
      </c>
      <c r="C44" s="3"/>
      <c r="D44" s="3"/>
      <c r="E44" s="1"/>
      <c r="F44" s="3"/>
      <c r="G44" s="12">
        <f>+--G32</f>
        <v>-8471</v>
      </c>
      <c r="H44" s="12"/>
      <c r="I44" s="12">
        <f>+I32</f>
        <v>3018</v>
      </c>
      <c r="J44" s="12"/>
      <c r="K44" s="12">
        <f>+K32</f>
        <v>-4756</v>
      </c>
      <c r="L44" s="12"/>
      <c r="M44" s="12">
        <f>+M32</f>
        <v>7592</v>
      </c>
      <c r="N44" s="11"/>
    </row>
    <row r="45" spans="1:14" ht="21" customHeight="1">
      <c r="A45" s="7"/>
      <c r="B45" s="3" t="s">
        <v>55</v>
      </c>
      <c r="C45" s="3"/>
      <c r="D45" s="3"/>
      <c r="E45" s="1"/>
      <c r="F45" s="3"/>
      <c r="G45" s="98" t="s">
        <v>41</v>
      </c>
      <c r="H45" s="98"/>
      <c r="I45" s="98" t="s">
        <v>41</v>
      </c>
      <c r="J45" s="98"/>
      <c r="K45" s="98" t="s">
        <v>41</v>
      </c>
      <c r="L45" s="98"/>
      <c r="M45" s="98" t="s">
        <v>41</v>
      </c>
      <c r="N45" s="11"/>
    </row>
    <row r="46" spans="1:14" ht="21" customHeight="1" thickBot="1">
      <c r="A46" s="7"/>
      <c r="B46" s="3"/>
      <c r="C46" s="3"/>
      <c r="D46" s="3"/>
      <c r="E46" s="1"/>
      <c r="F46" s="3"/>
      <c r="G46" s="47">
        <f>SUM(G44:G45)</f>
        <v>-8471</v>
      </c>
      <c r="H46" s="12"/>
      <c r="I46" s="47">
        <f>SUM(I44:I45)</f>
        <v>3018</v>
      </c>
      <c r="J46" s="12"/>
      <c r="K46" s="47">
        <f>SUM(K44:K45)</f>
        <v>-4756</v>
      </c>
      <c r="L46" s="12"/>
      <c r="M46" s="47">
        <f>SUM(M44:M45)</f>
        <v>7592</v>
      </c>
      <c r="N46" s="11"/>
    </row>
    <row r="47" spans="4:14" ht="6" customHeight="1" thickTop="1">
      <c r="D47" s="3"/>
      <c r="E47" s="1"/>
      <c r="F47" s="3"/>
      <c r="G47" s="48"/>
      <c r="H47" s="48"/>
      <c r="I47" s="48"/>
      <c r="J47" s="48"/>
      <c r="K47" s="48"/>
      <c r="L47" s="48"/>
      <c r="M47" s="48"/>
      <c r="N47" s="11"/>
    </row>
    <row r="48" spans="1:14" ht="21" customHeight="1">
      <c r="A48" s="7" t="s">
        <v>102</v>
      </c>
      <c r="B48" s="3"/>
      <c r="D48" s="3"/>
      <c r="E48" s="1"/>
      <c r="F48" s="3"/>
      <c r="G48" s="48"/>
      <c r="H48" s="48"/>
      <c r="I48" s="48"/>
      <c r="J48" s="48"/>
      <c r="K48" s="48"/>
      <c r="L48" s="48"/>
      <c r="M48" s="48"/>
      <c r="N48" s="49"/>
    </row>
    <row r="49" spans="2:14" ht="21" customHeight="1">
      <c r="B49" s="3" t="s">
        <v>103</v>
      </c>
      <c r="D49" s="3"/>
      <c r="E49" s="1"/>
      <c r="F49" s="3"/>
      <c r="G49" s="12">
        <f>+G41</f>
        <v>-10257</v>
      </c>
      <c r="H49" s="48"/>
      <c r="I49" s="12">
        <f>+I41</f>
        <v>3728</v>
      </c>
      <c r="J49" s="48"/>
      <c r="K49" s="12">
        <f>+K41</f>
        <v>-6542</v>
      </c>
      <c r="L49" s="48"/>
      <c r="M49" s="9">
        <f>+M41</f>
        <v>8302</v>
      </c>
      <c r="N49" s="49"/>
    </row>
    <row r="50" spans="2:14" ht="21" customHeight="1">
      <c r="B50" s="3" t="s">
        <v>55</v>
      </c>
      <c r="D50" s="3"/>
      <c r="E50" s="1"/>
      <c r="F50" s="3"/>
      <c r="G50" s="98" t="s">
        <v>41</v>
      </c>
      <c r="H50" s="98"/>
      <c r="I50" s="98" t="s">
        <v>41</v>
      </c>
      <c r="J50" s="98"/>
      <c r="K50" s="98" t="s">
        <v>41</v>
      </c>
      <c r="L50" s="98"/>
      <c r="M50" s="98" t="s">
        <v>41</v>
      </c>
      <c r="N50" s="49"/>
    </row>
    <row r="51" spans="4:14" ht="21" customHeight="1" thickBot="1">
      <c r="D51" s="3"/>
      <c r="E51" s="1"/>
      <c r="F51" s="3"/>
      <c r="G51" s="47">
        <f>SUM(G49:G50)</f>
        <v>-10257</v>
      </c>
      <c r="H51" s="48"/>
      <c r="I51" s="50">
        <f>SUM(I49:I50)</f>
        <v>3728</v>
      </c>
      <c r="J51" s="48"/>
      <c r="K51" s="47">
        <f>SUM(K49:K50)</f>
        <v>-6542</v>
      </c>
      <c r="L51" s="48"/>
      <c r="M51" s="50">
        <f>SUM(M49:M50)</f>
        <v>8302</v>
      </c>
      <c r="N51" s="18"/>
    </row>
    <row r="52" spans="4:14" ht="6" customHeight="1" thickTop="1">
      <c r="D52" s="3"/>
      <c r="E52" s="1"/>
      <c r="F52" s="3"/>
      <c r="G52" s="48"/>
      <c r="H52" s="48"/>
      <c r="I52" s="48"/>
      <c r="J52" s="48"/>
      <c r="K52" s="48"/>
      <c r="L52" s="48"/>
      <c r="M52" s="48"/>
      <c r="N52" s="49"/>
    </row>
    <row r="53" spans="1:14" ht="21" customHeight="1" thickBot="1">
      <c r="A53" s="52" t="s">
        <v>186</v>
      </c>
      <c r="D53" s="3"/>
      <c r="E53" s="45">
        <v>23</v>
      </c>
      <c r="F53" s="3"/>
      <c r="G53" s="151">
        <f>+G44/1122298</f>
        <v>-0.0075479061710882495</v>
      </c>
      <c r="H53" s="48"/>
      <c r="I53" s="151">
        <f>+I44/1122298</f>
        <v>0.0026891253481695593</v>
      </c>
      <c r="J53" s="48"/>
      <c r="K53" s="151">
        <f>+K44/1122298</f>
        <v>-0.004237733650064421</v>
      </c>
      <c r="L53" s="48"/>
      <c r="M53" s="151">
        <f>+M44/1122298</f>
        <v>0.006764691730716797</v>
      </c>
      <c r="N53" s="49"/>
    </row>
    <row r="54" ht="24.75" customHeight="1" thickTop="1">
      <c r="N54" s="51"/>
    </row>
    <row r="55" spans="7:11" ht="21">
      <c r="G55" s="177"/>
      <c r="I55" s="178"/>
      <c r="K55" s="179"/>
    </row>
    <row r="56" spans="7:11" ht="21">
      <c r="G56" s="177"/>
      <c r="I56" s="178"/>
      <c r="K56" s="180"/>
    </row>
  </sheetData>
  <sheetProtection/>
  <mergeCells count="4">
    <mergeCell ref="K1:M1"/>
    <mergeCell ref="G5:M5"/>
    <mergeCell ref="G6:I6"/>
    <mergeCell ref="K6:M6"/>
  </mergeCells>
  <printOptions/>
  <pageMargins left="0.708661417322835" right="0.118110236220472" top="0.748031496062992" bottom="0.590551181102362" header="0.393700787401575" footer="0.393700787401575"/>
  <pageSetup firstPageNumber="6" useFirstPageNumber="1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Normal="85" zoomScaleSheetLayoutView="100" workbookViewId="0" topLeftCell="A19">
      <selection activeCell="B27" sqref="B27"/>
    </sheetView>
  </sheetViews>
  <sheetFormatPr defaultColWidth="9.140625" defaultRowHeight="24.75" customHeight="1"/>
  <cols>
    <col min="1" max="1" width="69.421875" style="62" customWidth="1"/>
    <col min="2" max="2" width="7.57421875" style="62" customWidth="1"/>
    <col min="3" max="3" width="1.57421875" style="62" customWidth="1"/>
    <col min="4" max="4" width="15.7109375" style="62" customWidth="1"/>
    <col min="5" max="5" width="1.421875" style="62" customWidth="1"/>
    <col min="6" max="6" width="13.8515625" style="62" customWidth="1"/>
    <col min="7" max="7" width="1.421875" style="62" customWidth="1"/>
    <col min="8" max="8" width="11.140625" style="62" customWidth="1"/>
    <col min="9" max="9" width="1.421875" style="62" customWidth="1"/>
    <col min="10" max="10" width="13.00390625" style="62" customWidth="1"/>
    <col min="11" max="11" width="1.1484375" style="62" customWidth="1"/>
    <col min="12" max="12" width="23.7109375" style="62" bestFit="1" customWidth="1"/>
    <col min="13" max="13" width="1.1484375" style="62" customWidth="1"/>
    <col min="14" max="14" width="15.7109375" style="62" customWidth="1"/>
    <col min="15" max="15" width="1.1484375" style="62" customWidth="1"/>
    <col min="16" max="16" width="15.7109375" style="62" customWidth="1"/>
    <col min="17" max="17" width="1.1484375" style="62" customWidth="1"/>
    <col min="18" max="18" width="15.7109375" style="62" customWidth="1"/>
    <col min="19" max="19" width="5.57421875" style="62" customWidth="1"/>
    <col min="20" max="20" width="9.57421875" style="62" bestFit="1" customWidth="1"/>
    <col min="21" max="21" width="9.8515625" style="62" bestFit="1" customWidth="1"/>
    <col min="22" max="16384" width="9.140625" style="62" customWidth="1"/>
  </cols>
  <sheetData>
    <row r="1" spans="1:19" ht="24" customHeight="1">
      <c r="A1" s="70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96" t="s">
        <v>85</v>
      </c>
      <c r="Q1" s="196"/>
      <c r="R1" s="196"/>
      <c r="S1" s="91"/>
    </row>
    <row r="2" spans="1:19" ht="24" customHeight="1">
      <c r="A2" s="70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96" t="s">
        <v>86</v>
      </c>
      <c r="Q2" s="196"/>
      <c r="R2" s="196"/>
      <c r="S2" s="91"/>
    </row>
    <row r="3" spans="1:19" ht="24" customHeight="1">
      <c r="A3" s="70" t="s">
        <v>156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7"/>
      <c r="O3" s="7"/>
      <c r="P3" s="7"/>
      <c r="Q3" s="7"/>
      <c r="R3" s="7"/>
      <c r="S3" s="7"/>
    </row>
    <row r="4" spans="1:14" ht="7.5" customHeight="1">
      <c r="A4" s="65"/>
      <c r="B4" s="3"/>
      <c r="C4" s="6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ht="22.5" customHeight="1">
      <c r="A5" s="65"/>
      <c r="B5" s="65"/>
      <c r="C5" s="65"/>
      <c r="D5" s="191" t="s">
        <v>94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"/>
    </row>
    <row r="6" spans="1:19" ht="22.5" customHeight="1">
      <c r="A6" s="65"/>
      <c r="B6" s="65"/>
      <c r="C6" s="65"/>
      <c r="D6" s="192" t="s">
        <v>1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"/>
    </row>
    <row r="7" spans="1:19" ht="22.5" customHeight="1">
      <c r="A7" s="3"/>
      <c r="C7" s="65"/>
      <c r="E7" s="1"/>
      <c r="F7" s="1"/>
      <c r="G7" s="1"/>
      <c r="H7" s="1"/>
      <c r="I7" s="1"/>
      <c r="J7" s="1"/>
      <c r="K7" s="1"/>
      <c r="L7" s="78" t="s">
        <v>60</v>
      </c>
      <c r="M7" s="3"/>
      <c r="N7" s="1"/>
      <c r="O7" s="3"/>
      <c r="P7" s="1"/>
      <c r="Q7" s="3"/>
      <c r="R7" s="3"/>
      <c r="S7" s="3"/>
    </row>
    <row r="8" spans="1:19" ht="22.5" customHeight="1">
      <c r="A8" s="3"/>
      <c r="C8" s="65"/>
      <c r="E8" s="1"/>
      <c r="F8" s="1"/>
      <c r="G8" s="1"/>
      <c r="H8" s="1"/>
      <c r="I8" s="1"/>
      <c r="J8" s="1"/>
      <c r="K8" s="1"/>
      <c r="L8" s="112" t="s">
        <v>20</v>
      </c>
      <c r="M8" s="3"/>
      <c r="N8" s="1"/>
      <c r="O8" s="3"/>
      <c r="P8" s="1"/>
      <c r="Q8" s="3"/>
      <c r="R8" s="3"/>
      <c r="S8" s="3"/>
    </row>
    <row r="9" spans="1:19" ht="22.5" customHeight="1">
      <c r="A9" s="3"/>
      <c r="C9" s="65"/>
      <c r="E9" s="1"/>
      <c r="F9" s="1"/>
      <c r="G9" s="1"/>
      <c r="H9" s="191" t="s">
        <v>64</v>
      </c>
      <c r="I9" s="191"/>
      <c r="J9" s="191"/>
      <c r="K9" s="1"/>
      <c r="L9" s="102" t="s">
        <v>106</v>
      </c>
      <c r="M9" s="3"/>
      <c r="N9" s="1"/>
      <c r="O9" s="3"/>
      <c r="P9" s="1"/>
      <c r="Q9" s="3"/>
      <c r="R9" s="3"/>
      <c r="S9" s="3"/>
    </row>
    <row r="10" spans="1:16" ht="22.5" customHeight="1">
      <c r="A10" s="3"/>
      <c r="C10" s="3"/>
      <c r="E10" s="1"/>
      <c r="F10" s="1"/>
      <c r="G10" s="1"/>
      <c r="H10" s="1" t="s">
        <v>42</v>
      </c>
      <c r="I10" s="1"/>
      <c r="J10" s="1"/>
      <c r="K10" s="1"/>
      <c r="L10" s="1" t="s">
        <v>79</v>
      </c>
      <c r="M10" s="1"/>
      <c r="N10" s="1" t="s">
        <v>65</v>
      </c>
      <c r="P10" s="1" t="s">
        <v>116</v>
      </c>
    </row>
    <row r="11" spans="1:19" ht="22.5" customHeight="1">
      <c r="A11" s="3"/>
      <c r="B11" s="73"/>
      <c r="C11" s="3"/>
      <c r="D11" s="73" t="s">
        <v>72</v>
      </c>
      <c r="E11" s="1"/>
      <c r="F11" s="1"/>
      <c r="G11" s="1"/>
      <c r="H11" s="1" t="s">
        <v>43</v>
      </c>
      <c r="I11" s="1"/>
      <c r="J11" s="1" t="s">
        <v>44</v>
      </c>
      <c r="K11" s="1"/>
      <c r="L11" s="1" t="s">
        <v>117</v>
      </c>
      <c r="M11" s="1"/>
      <c r="N11" s="1" t="s">
        <v>20</v>
      </c>
      <c r="P11" s="1" t="s">
        <v>95</v>
      </c>
      <c r="R11" s="1" t="s">
        <v>65</v>
      </c>
      <c r="S11" s="1"/>
    </row>
    <row r="12" spans="1:19" ht="22.5" customHeight="1">
      <c r="A12" s="91"/>
      <c r="B12" s="74" t="s">
        <v>2</v>
      </c>
      <c r="C12" s="3"/>
      <c r="D12" s="74" t="s">
        <v>73</v>
      </c>
      <c r="E12" s="1"/>
      <c r="F12" s="68" t="s">
        <v>47</v>
      </c>
      <c r="G12" s="1"/>
      <c r="H12" s="68" t="s">
        <v>23</v>
      </c>
      <c r="I12" s="1"/>
      <c r="J12" s="68" t="s">
        <v>56</v>
      </c>
      <c r="K12" s="1"/>
      <c r="L12" s="68" t="s">
        <v>118</v>
      </c>
      <c r="M12" s="1"/>
      <c r="N12" s="68" t="s">
        <v>84</v>
      </c>
      <c r="O12" s="3"/>
      <c r="P12" s="68" t="s">
        <v>57</v>
      </c>
      <c r="Q12" s="3"/>
      <c r="R12" s="68" t="s">
        <v>20</v>
      </c>
      <c r="S12" s="1"/>
    </row>
    <row r="13" spans="1:19" ht="13.5" customHeight="1">
      <c r="A13" s="3"/>
      <c r="B13" s="73"/>
      <c r="C13" s="3"/>
      <c r="D13" s="73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1"/>
      <c r="Q13" s="3"/>
      <c r="R13" s="1"/>
      <c r="S13" s="1"/>
    </row>
    <row r="14" spans="1:19" ht="22.5" customHeight="1">
      <c r="A14" s="82" t="s">
        <v>157</v>
      </c>
      <c r="B14" s="76"/>
      <c r="D14" s="76">
        <v>1122298</v>
      </c>
      <c r="F14" s="76">
        <v>208730</v>
      </c>
      <c r="G14" s="76"/>
      <c r="H14" s="76">
        <v>8709</v>
      </c>
      <c r="J14" s="76">
        <v>195</v>
      </c>
      <c r="L14" s="76">
        <v>-1658</v>
      </c>
      <c r="N14" s="9">
        <f>SUM(D14:L14)</f>
        <v>1338274</v>
      </c>
      <c r="P14" s="110" t="s">
        <v>41</v>
      </c>
      <c r="R14" s="9">
        <f>SUM(N14:P14)</f>
        <v>1338274</v>
      </c>
      <c r="S14" s="9"/>
    </row>
    <row r="15" spans="1:19" ht="22.5" customHeight="1">
      <c r="A15" s="181" t="s">
        <v>139</v>
      </c>
      <c r="B15" s="122"/>
      <c r="D15" s="122"/>
      <c r="F15" s="122"/>
      <c r="G15" s="122"/>
      <c r="H15" s="122"/>
      <c r="I15" s="122"/>
      <c r="J15" s="122"/>
      <c r="K15" s="122"/>
      <c r="L15" s="122"/>
      <c r="N15" s="9"/>
      <c r="P15" s="98"/>
      <c r="R15" s="9"/>
      <c r="S15" s="9"/>
    </row>
    <row r="16" spans="1:19" ht="22.5" customHeight="1">
      <c r="A16" s="188" t="s">
        <v>166</v>
      </c>
      <c r="B16" s="97" t="s">
        <v>187</v>
      </c>
      <c r="D16" s="158" t="s">
        <v>41</v>
      </c>
      <c r="F16" s="98" t="s">
        <v>41</v>
      </c>
      <c r="G16" s="76"/>
      <c r="H16" s="98" t="s">
        <v>41</v>
      </c>
      <c r="J16" s="98">
        <f>ส่วนของผู้ถือหุ้นงบเฉพาะ!K16</f>
        <v>-11221</v>
      </c>
      <c r="L16" s="98" t="s">
        <v>41</v>
      </c>
      <c r="N16" s="9">
        <f>SUM(D16:L16)</f>
        <v>-11221</v>
      </c>
      <c r="P16" s="98" t="s">
        <v>41</v>
      </c>
      <c r="R16" s="9">
        <f>SUM(N16:P16)</f>
        <v>-11221</v>
      </c>
      <c r="S16" s="9"/>
    </row>
    <row r="17" spans="1:19" ht="22.5" customHeight="1">
      <c r="A17" s="181" t="s">
        <v>141</v>
      </c>
      <c r="B17" s="97"/>
      <c r="D17" s="107" t="s">
        <v>41</v>
      </c>
      <c r="F17" s="106" t="s">
        <v>41</v>
      </c>
      <c r="G17" s="76"/>
      <c r="H17" s="106" t="s">
        <v>41</v>
      </c>
      <c r="J17" s="106">
        <f>SUM(J16)</f>
        <v>-11221</v>
      </c>
      <c r="L17" s="106" t="s">
        <v>41</v>
      </c>
      <c r="N17" s="106">
        <f>SUM(N16)</f>
        <v>-11221</v>
      </c>
      <c r="P17" s="106" t="s">
        <v>41</v>
      </c>
      <c r="R17" s="46">
        <f>SUM(R16)</f>
        <v>-11221</v>
      </c>
      <c r="S17" s="9"/>
    </row>
    <row r="18" spans="1:19" ht="22.5" customHeight="1">
      <c r="A18" s="7" t="s">
        <v>104</v>
      </c>
      <c r="B18" s="98"/>
      <c r="D18" s="98"/>
      <c r="E18" s="31"/>
      <c r="F18" s="98"/>
      <c r="G18" s="98"/>
      <c r="H18" s="98"/>
      <c r="I18" s="9"/>
      <c r="J18" s="96"/>
      <c r="K18" s="9"/>
      <c r="L18" s="96"/>
      <c r="M18" s="9"/>
      <c r="N18" s="9"/>
      <c r="O18" s="3"/>
      <c r="P18" s="101"/>
      <c r="Q18" s="3"/>
      <c r="R18" s="10"/>
      <c r="S18" s="10"/>
    </row>
    <row r="19" spans="1:19" ht="22.5" customHeight="1">
      <c r="A19" s="3" t="s">
        <v>170</v>
      </c>
      <c r="B19" s="98"/>
      <c r="D19" s="98" t="s">
        <v>41</v>
      </c>
      <c r="E19" s="31"/>
      <c r="F19" s="98" t="s">
        <v>41</v>
      </c>
      <c r="G19" s="98"/>
      <c r="H19" s="98" t="s">
        <v>41</v>
      </c>
      <c r="I19" s="9"/>
      <c r="J19" s="98">
        <f>งบกำไรขาดทุนเบ็ดเสร็จ6เดือน!G44</f>
        <v>-8471</v>
      </c>
      <c r="K19" s="9"/>
      <c r="L19" s="98" t="s">
        <v>41</v>
      </c>
      <c r="M19" s="9"/>
      <c r="N19" s="9">
        <f>SUM(D19:L19)</f>
        <v>-8471</v>
      </c>
      <c r="O19" s="3"/>
      <c r="P19" s="98" t="s">
        <v>41</v>
      </c>
      <c r="Q19" s="3"/>
      <c r="R19" s="9">
        <f>SUM(N19:Q19)</f>
        <v>-8471</v>
      </c>
      <c r="S19" s="10"/>
    </row>
    <row r="20" spans="1:19" ht="22.5" customHeight="1">
      <c r="A20" s="3" t="s">
        <v>106</v>
      </c>
      <c r="B20" s="98"/>
      <c r="D20" s="98" t="s">
        <v>41</v>
      </c>
      <c r="E20" s="31"/>
      <c r="F20" s="98" t="s">
        <v>41</v>
      </c>
      <c r="G20" s="98"/>
      <c r="H20" s="98" t="s">
        <v>41</v>
      </c>
      <c r="I20" s="9"/>
      <c r="J20" s="98" t="s">
        <v>41</v>
      </c>
      <c r="K20" s="9"/>
      <c r="L20" s="98">
        <f>งบกำไรขาดทุนเบ็ดเสร็จ6เดือน!G38</f>
        <v>-1786</v>
      </c>
      <c r="M20" s="9"/>
      <c r="N20" s="9">
        <f>SUM(D20:L20)</f>
        <v>-1786</v>
      </c>
      <c r="O20" s="3"/>
      <c r="P20" s="98" t="s">
        <v>41</v>
      </c>
      <c r="Q20" s="3"/>
      <c r="R20" s="9">
        <f>SUM(N20:Q20)</f>
        <v>-1786</v>
      </c>
      <c r="S20" s="10"/>
    </row>
    <row r="21" spans="1:19" ht="22.5" customHeight="1">
      <c r="A21" s="7" t="s">
        <v>105</v>
      </c>
      <c r="B21" s="98"/>
      <c r="D21" s="106" t="s">
        <v>41</v>
      </c>
      <c r="E21" s="98"/>
      <c r="F21" s="106" t="s">
        <v>41</v>
      </c>
      <c r="G21" s="98"/>
      <c r="H21" s="106" t="s">
        <v>41</v>
      </c>
      <c r="I21" s="98"/>
      <c r="J21" s="106">
        <f>SUM(J19:J20)</f>
        <v>-8471</v>
      </c>
      <c r="K21" s="35"/>
      <c r="L21" s="106">
        <f>SUM(L19:L20)</f>
        <v>-1786</v>
      </c>
      <c r="M21" s="35"/>
      <c r="N21" s="106">
        <f>SUM(N19:N20)</f>
        <v>-10257</v>
      </c>
      <c r="O21" s="3"/>
      <c r="P21" s="106" t="s">
        <v>41</v>
      </c>
      <c r="Q21" s="3"/>
      <c r="R21" s="106">
        <f>SUM(R19:R20)</f>
        <v>-10257</v>
      </c>
      <c r="S21" s="10"/>
    </row>
    <row r="22" spans="1:20" ht="22.5" customHeight="1" thickBot="1">
      <c r="A22" s="82" t="s">
        <v>158</v>
      </c>
      <c r="B22" s="9"/>
      <c r="C22" s="65"/>
      <c r="D22" s="105">
        <f>SUM(D14,D17,D21)</f>
        <v>1122298</v>
      </c>
      <c r="E22" s="9"/>
      <c r="F22" s="105">
        <f>SUM(F14,F21)</f>
        <v>208730</v>
      </c>
      <c r="G22" s="9"/>
      <c r="H22" s="105">
        <f>SUM(H14,H21)</f>
        <v>8709</v>
      </c>
      <c r="I22" s="9"/>
      <c r="J22" s="105">
        <f>SUM(J14,J21,J17)</f>
        <v>-19497</v>
      </c>
      <c r="K22" s="9"/>
      <c r="L22" s="105">
        <f>SUM(L14,L21)</f>
        <v>-3444</v>
      </c>
      <c r="M22" s="9"/>
      <c r="N22" s="105">
        <f>SUM(N14,N21,N17)</f>
        <v>1316796</v>
      </c>
      <c r="O22" s="9">
        <f>+O14+O21</f>
        <v>0</v>
      </c>
      <c r="P22" s="111" t="s">
        <v>41</v>
      </c>
      <c r="Q22" s="3"/>
      <c r="R22" s="105">
        <f>SUM(R14,R21,R17)</f>
        <v>1316796</v>
      </c>
      <c r="S22" s="9"/>
      <c r="T22" s="83">
        <f>+R22-'งบแสดงฐานะการเงิน '!H81</f>
        <v>0</v>
      </c>
    </row>
    <row r="23" spans="2:19" ht="6.75" customHeight="1" thickTop="1">
      <c r="B23" s="73"/>
      <c r="C23" s="3"/>
      <c r="D23" s="73"/>
      <c r="E23" s="1"/>
      <c r="F23" s="121"/>
      <c r="G23" s="121"/>
      <c r="H23" s="1"/>
      <c r="I23" s="1"/>
      <c r="J23" s="1"/>
      <c r="K23" s="1"/>
      <c r="L23" s="1"/>
      <c r="M23" s="1"/>
      <c r="N23" s="1"/>
      <c r="O23" s="3"/>
      <c r="P23" s="1"/>
      <c r="Q23" s="3"/>
      <c r="R23" s="1"/>
      <c r="S23" s="1"/>
    </row>
    <row r="24" spans="1:19" ht="22.5" customHeight="1">
      <c r="A24" s="82" t="s">
        <v>127</v>
      </c>
      <c r="B24" s="122"/>
      <c r="D24" s="122">
        <v>1041096</v>
      </c>
      <c r="F24" s="122">
        <v>208730</v>
      </c>
      <c r="G24" s="122"/>
      <c r="H24" s="122">
        <v>7911</v>
      </c>
      <c r="I24" s="122"/>
      <c r="J24" s="122">
        <v>-2413</v>
      </c>
      <c r="K24" s="122"/>
      <c r="L24" s="122">
        <v>-538</v>
      </c>
      <c r="N24" s="9">
        <v>1254786</v>
      </c>
      <c r="P24" s="98" t="s">
        <v>41</v>
      </c>
      <c r="R24" s="9">
        <v>1254786</v>
      </c>
      <c r="S24" s="9"/>
    </row>
    <row r="25" spans="1:19" ht="22.5" customHeight="1">
      <c r="A25" s="181" t="s">
        <v>139</v>
      </c>
      <c r="B25" s="122"/>
      <c r="D25" s="122"/>
      <c r="F25" s="122"/>
      <c r="G25" s="122"/>
      <c r="H25" s="122"/>
      <c r="I25" s="122"/>
      <c r="J25" s="122"/>
      <c r="K25" s="122"/>
      <c r="L25" s="122"/>
      <c r="N25" s="9"/>
      <c r="P25" s="98"/>
      <c r="R25" s="9"/>
      <c r="S25" s="9"/>
    </row>
    <row r="26" spans="1:19" ht="22.5" customHeight="1">
      <c r="A26" s="182" t="s">
        <v>140</v>
      </c>
      <c r="B26" s="186">
        <v>20</v>
      </c>
      <c r="D26" s="76">
        <v>81202</v>
      </c>
      <c r="F26" s="98" t="s">
        <v>41</v>
      </c>
      <c r="G26" s="76"/>
      <c r="H26" s="98" t="s">
        <v>41</v>
      </c>
      <c r="J26" s="98" t="s">
        <v>41</v>
      </c>
      <c r="L26" s="98" t="s">
        <v>41</v>
      </c>
      <c r="N26" s="9">
        <f>SUM(D26:L26)</f>
        <v>81202</v>
      </c>
      <c r="P26" s="98" t="s">
        <v>41</v>
      </c>
      <c r="R26" s="9">
        <f>SUM(N26:P26)</f>
        <v>81202</v>
      </c>
      <c r="S26" s="9"/>
    </row>
    <row r="27" spans="1:19" ht="22.5" customHeight="1">
      <c r="A27" s="181" t="s">
        <v>141</v>
      </c>
      <c r="B27" s="122"/>
      <c r="D27" s="183">
        <f>SUM(D26)</f>
        <v>81202</v>
      </c>
      <c r="F27" s="106" t="s">
        <v>41</v>
      </c>
      <c r="G27" s="76"/>
      <c r="H27" s="106" t="s">
        <v>41</v>
      </c>
      <c r="J27" s="106" t="s">
        <v>41</v>
      </c>
      <c r="L27" s="106" t="s">
        <v>41</v>
      </c>
      <c r="N27" s="46">
        <f>SUM(D27:L27)</f>
        <v>81202</v>
      </c>
      <c r="P27" s="106" t="s">
        <v>41</v>
      </c>
      <c r="R27" s="46">
        <f>SUM(N27:P27)</f>
        <v>81202</v>
      </c>
      <c r="S27" s="9"/>
    </row>
    <row r="28" spans="1:19" ht="22.5" customHeight="1">
      <c r="A28" s="7" t="s">
        <v>104</v>
      </c>
      <c r="B28" s="122"/>
      <c r="D28" s="122"/>
      <c r="E28" s="31"/>
      <c r="F28" s="98"/>
      <c r="G28" s="98"/>
      <c r="H28" s="98"/>
      <c r="I28" s="9"/>
      <c r="J28" s="96"/>
      <c r="K28" s="9"/>
      <c r="L28" s="96"/>
      <c r="M28" s="9"/>
      <c r="N28" s="9"/>
      <c r="O28" s="3"/>
      <c r="P28" s="101"/>
      <c r="Q28" s="3"/>
      <c r="R28" s="10"/>
      <c r="S28" s="10"/>
    </row>
    <row r="29" spans="1:19" ht="22.5" customHeight="1">
      <c r="A29" s="3" t="s">
        <v>90</v>
      </c>
      <c r="B29" s="98"/>
      <c r="D29" s="98" t="s">
        <v>41</v>
      </c>
      <c r="E29" s="31"/>
      <c r="F29" s="98" t="s">
        <v>41</v>
      </c>
      <c r="G29" s="98"/>
      <c r="H29" s="98" t="s">
        <v>41</v>
      </c>
      <c r="I29" s="9"/>
      <c r="J29" s="98">
        <v>3018</v>
      </c>
      <c r="K29" s="9"/>
      <c r="L29" s="98" t="s">
        <v>41</v>
      </c>
      <c r="M29" s="9"/>
      <c r="N29" s="9">
        <v>3018</v>
      </c>
      <c r="O29" s="3"/>
      <c r="P29" s="98" t="s">
        <v>41</v>
      </c>
      <c r="Q29" s="3"/>
      <c r="R29" s="10">
        <f>SUM(N29:Q29)</f>
        <v>3018</v>
      </c>
      <c r="S29" s="10"/>
    </row>
    <row r="30" spans="1:19" ht="22.5" customHeight="1">
      <c r="A30" s="3" t="s">
        <v>106</v>
      </c>
      <c r="B30" s="98"/>
      <c r="D30" s="98" t="s">
        <v>41</v>
      </c>
      <c r="E30" s="31"/>
      <c r="F30" s="98" t="s">
        <v>41</v>
      </c>
      <c r="G30" s="98"/>
      <c r="H30" s="98" t="s">
        <v>41</v>
      </c>
      <c r="I30" s="9"/>
      <c r="J30" s="128" t="s">
        <v>41</v>
      </c>
      <c r="K30" s="9"/>
      <c r="L30" s="96">
        <v>710</v>
      </c>
      <c r="M30" s="9"/>
      <c r="N30" s="9">
        <v>710</v>
      </c>
      <c r="O30" s="3"/>
      <c r="P30" s="98" t="s">
        <v>41</v>
      </c>
      <c r="Q30" s="3"/>
      <c r="R30" s="10">
        <f>SUM(N30:Q30)</f>
        <v>710</v>
      </c>
      <c r="S30" s="10"/>
    </row>
    <row r="31" spans="1:20" ht="22.5" customHeight="1">
      <c r="A31" s="7" t="s">
        <v>105</v>
      </c>
      <c r="B31" s="98"/>
      <c r="D31" s="106" t="s">
        <v>41</v>
      </c>
      <c r="E31" s="31"/>
      <c r="F31" s="106" t="s">
        <v>41</v>
      </c>
      <c r="G31" s="98"/>
      <c r="H31" s="106" t="s">
        <v>41</v>
      </c>
      <c r="I31" s="9"/>
      <c r="J31" s="106">
        <f>SUM(J29:J30)</f>
        <v>3018</v>
      </c>
      <c r="K31" s="9"/>
      <c r="L31" s="106">
        <f>SUM(L29:L30)</f>
        <v>710</v>
      </c>
      <c r="M31" s="9"/>
      <c r="N31" s="106">
        <f>SUM(N29:N30)</f>
        <v>3728</v>
      </c>
      <c r="O31" s="3"/>
      <c r="P31" s="106" t="s">
        <v>41</v>
      </c>
      <c r="Q31" s="3"/>
      <c r="R31" s="106">
        <f>SUM(R29:R30)</f>
        <v>3728</v>
      </c>
      <c r="S31" s="10"/>
      <c r="T31" s="123"/>
    </row>
    <row r="32" spans="1:19" ht="22.5" customHeight="1" thickBot="1">
      <c r="A32" s="82" t="s">
        <v>133</v>
      </c>
      <c r="B32" s="9"/>
      <c r="C32" s="65"/>
      <c r="D32" s="105">
        <f>SUM(D24,D27)</f>
        <v>1122298</v>
      </c>
      <c r="E32" s="9"/>
      <c r="F32" s="105">
        <f>SUM(F24,F31)</f>
        <v>208730</v>
      </c>
      <c r="G32" s="9"/>
      <c r="H32" s="105">
        <f>SUM(H24,H31)</f>
        <v>7911</v>
      </c>
      <c r="I32" s="9"/>
      <c r="J32" s="105">
        <f>SUM(J24,J31)</f>
        <v>605</v>
      </c>
      <c r="K32" s="9"/>
      <c r="L32" s="105">
        <f>SUM(L24,L31)</f>
        <v>172</v>
      </c>
      <c r="M32" s="9"/>
      <c r="N32" s="105">
        <f>SUM(N24,N27,N31)</f>
        <v>1339716</v>
      </c>
      <c r="O32" s="3"/>
      <c r="P32" s="111" t="s">
        <v>41</v>
      </c>
      <c r="Q32" s="3"/>
      <c r="R32" s="105">
        <f>SUM(R24,R27,R31)</f>
        <v>1339716</v>
      </c>
      <c r="S32" s="9"/>
    </row>
    <row r="33" spans="1:19" ht="22.5" customHeight="1" thickTop="1">
      <c r="A33" s="3"/>
      <c r="B33" s="73"/>
      <c r="C33" s="3"/>
      <c r="D33" s="73"/>
      <c r="E33" s="1"/>
      <c r="F33" s="121"/>
      <c r="G33" s="121"/>
      <c r="H33" s="1"/>
      <c r="I33" s="1"/>
      <c r="J33" s="1"/>
      <c r="K33" s="1"/>
      <c r="L33" s="1"/>
      <c r="M33" s="1"/>
      <c r="N33" s="161"/>
      <c r="O33" s="3"/>
      <c r="P33" s="1"/>
      <c r="Q33" s="3"/>
      <c r="R33" s="1"/>
      <c r="S33" s="1"/>
    </row>
    <row r="34" spans="1:19" ht="24" customHeight="1">
      <c r="A34" s="63"/>
      <c r="B34" s="152"/>
      <c r="C34" s="65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3"/>
      <c r="P34" s="35"/>
      <c r="Q34" s="3"/>
      <c r="R34" s="9"/>
      <c r="S34" s="9"/>
    </row>
    <row r="37" spans="10:16" s="83" customFormat="1" ht="24.75" customHeight="1">
      <c r="J37" s="77"/>
      <c r="P37" s="84"/>
    </row>
    <row r="38" s="83" customFormat="1" ht="24.75" customHeight="1"/>
    <row r="39" s="83" customFormat="1" ht="24.75" customHeight="1">
      <c r="J39" s="77"/>
    </row>
    <row r="40" s="83" customFormat="1" ht="24.75" customHeight="1">
      <c r="J40" s="77"/>
    </row>
    <row r="41" s="83" customFormat="1" ht="24.75" customHeight="1"/>
    <row r="42" s="83" customFormat="1" ht="24.75" customHeight="1"/>
    <row r="43" s="83" customFormat="1" ht="24.75" customHeight="1"/>
    <row r="44" s="83" customFormat="1" ht="24.75" customHeight="1"/>
    <row r="45" s="83" customFormat="1" ht="24.75" customHeight="1"/>
    <row r="46" s="83" customFormat="1" ht="24.75" customHeight="1"/>
    <row r="51" ht="24.75" customHeight="1">
      <c r="J51" s="171"/>
    </row>
  </sheetData>
  <sheetProtection/>
  <mergeCells count="5">
    <mergeCell ref="D6:R6"/>
    <mergeCell ref="D5:R5"/>
    <mergeCell ref="H9:J9"/>
    <mergeCell ref="P1:R1"/>
    <mergeCell ref="P2:R2"/>
  </mergeCells>
  <printOptions/>
  <pageMargins left="0.708661417322835" right="0.275590551181102" top="0.78740157480315" bottom="0.590551181102362" header="0.393700787401575" footer="0.393700787401575"/>
  <pageSetup firstPageNumber="7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87" zoomScaleSheetLayoutView="87" zoomScalePageLayoutView="0" workbookViewId="0" topLeftCell="A7">
      <selection activeCell="C27" sqref="C27"/>
    </sheetView>
  </sheetViews>
  <sheetFormatPr defaultColWidth="9.140625" defaultRowHeight="22.5" customHeight="1"/>
  <cols>
    <col min="1" max="1" width="75.8515625" style="62" customWidth="1"/>
    <col min="2" max="2" width="1.57421875" style="62" customWidth="1"/>
    <col min="3" max="3" width="8.00390625" style="64" bestFit="1" customWidth="1"/>
    <col min="4" max="4" width="1.421875" style="62" customWidth="1"/>
    <col min="5" max="5" width="19.7109375" style="62" customWidth="1"/>
    <col min="6" max="6" width="1.421875" style="62" customWidth="1"/>
    <col min="7" max="7" width="19.7109375" style="62" customWidth="1"/>
    <col min="8" max="8" width="1.421875" style="62" customWidth="1"/>
    <col min="9" max="9" width="19.7109375" style="62" customWidth="1"/>
    <col min="10" max="10" width="1.421875" style="62" customWidth="1"/>
    <col min="11" max="11" width="19.7109375" style="62" customWidth="1"/>
    <col min="12" max="12" width="1.421875" style="62" customWidth="1"/>
    <col min="13" max="13" width="23.7109375" style="62" bestFit="1" customWidth="1"/>
    <col min="14" max="14" width="1.1484375" style="62" customWidth="1"/>
    <col min="15" max="15" width="19.7109375" style="62" customWidth="1"/>
    <col min="16" max="16" width="4.421875" style="62" customWidth="1"/>
    <col min="17" max="16384" width="9.140625" style="62" customWidth="1"/>
  </cols>
  <sheetData>
    <row r="1" spans="1:16" s="71" customFormat="1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3"/>
      <c r="M1" s="196" t="s">
        <v>85</v>
      </c>
      <c r="N1" s="196"/>
      <c r="O1" s="196"/>
      <c r="P1" s="55"/>
    </row>
    <row r="2" spans="1:16" s="71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3"/>
      <c r="M2" s="196" t="s">
        <v>86</v>
      </c>
      <c r="N2" s="196"/>
      <c r="O2" s="196"/>
      <c r="P2" s="55"/>
    </row>
    <row r="3" spans="1:16" s="71" customFormat="1" ht="24" customHeight="1">
      <c r="A3" s="70" t="str">
        <f>ส่วนของผู้ถือหุ้นงบรวม!A3</f>
        <v>สำหรับงวดหกเดือนสิ้นสุดวันที่ 30 มิถุนายน 2561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7.5" customHeight="1">
      <c r="A4" s="65"/>
      <c r="B4" s="65"/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65"/>
      <c r="B5" s="65"/>
      <c r="D5" s="3"/>
      <c r="E5" s="191" t="s">
        <v>94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"/>
    </row>
    <row r="6" spans="1:16" ht="22.5" customHeight="1">
      <c r="A6" s="65"/>
      <c r="B6" s="65"/>
      <c r="D6" s="3"/>
      <c r="E6" s="192" t="s">
        <v>69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"/>
    </row>
    <row r="7" spans="1:16" ht="22.5" customHeight="1">
      <c r="A7" s="65"/>
      <c r="B7" s="65"/>
      <c r="D7" s="3"/>
      <c r="E7" s="1"/>
      <c r="F7" s="1"/>
      <c r="G7" s="1"/>
      <c r="H7" s="1"/>
      <c r="I7" s="78"/>
      <c r="J7" s="78"/>
      <c r="K7" s="78"/>
      <c r="L7" s="1"/>
      <c r="M7" s="78" t="s">
        <v>60</v>
      </c>
      <c r="N7" s="72"/>
      <c r="O7" s="1"/>
      <c r="P7" s="1"/>
    </row>
    <row r="8" spans="1:16" ht="22.5" customHeight="1">
      <c r="A8" s="65"/>
      <c r="B8" s="65"/>
      <c r="D8" s="3"/>
      <c r="E8" s="1"/>
      <c r="F8" s="1"/>
      <c r="G8" s="1"/>
      <c r="H8" s="1"/>
      <c r="I8" s="197"/>
      <c r="J8" s="197"/>
      <c r="K8" s="197"/>
      <c r="L8" s="1"/>
      <c r="M8" s="112" t="s">
        <v>20</v>
      </c>
      <c r="N8" s="3"/>
      <c r="O8" s="1"/>
      <c r="P8" s="1"/>
    </row>
    <row r="9" spans="1:16" ht="22.5" customHeight="1">
      <c r="A9" s="65"/>
      <c r="B9" s="65"/>
      <c r="D9" s="3"/>
      <c r="E9" s="1"/>
      <c r="F9" s="1"/>
      <c r="G9" s="1"/>
      <c r="H9" s="1"/>
      <c r="I9" s="1"/>
      <c r="J9" s="1"/>
      <c r="K9" s="1"/>
      <c r="L9" s="1"/>
      <c r="M9" s="102" t="s">
        <v>106</v>
      </c>
      <c r="N9" s="1"/>
      <c r="O9" s="1"/>
      <c r="P9" s="1"/>
    </row>
    <row r="10" spans="1:16" ht="22.5" customHeight="1">
      <c r="A10" s="65"/>
      <c r="B10" s="65"/>
      <c r="D10" s="1"/>
      <c r="E10" s="1"/>
      <c r="F10" s="1"/>
      <c r="G10" s="1"/>
      <c r="H10" s="1"/>
      <c r="I10" s="191" t="s">
        <v>64</v>
      </c>
      <c r="J10" s="191"/>
      <c r="K10" s="191"/>
      <c r="L10" s="1"/>
      <c r="M10" s="1" t="s">
        <v>79</v>
      </c>
      <c r="N10" s="1"/>
      <c r="O10" s="1"/>
      <c r="P10" s="1"/>
    </row>
    <row r="11" spans="1:16" ht="22.5" customHeight="1">
      <c r="A11" s="65"/>
      <c r="B11" s="65"/>
      <c r="D11" s="1"/>
      <c r="E11" s="73" t="s">
        <v>72</v>
      </c>
      <c r="F11" s="1"/>
      <c r="G11" s="1"/>
      <c r="H11" s="1"/>
      <c r="I11" s="1" t="s">
        <v>75</v>
      </c>
      <c r="J11" s="1"/>
      <c r="K11" s="1"/>
      <c r="L11" s="1"/>
      <c r="M11" s="1" t="s">
        <v>117</v>
      </c>
      <c r="N11" s="1"/>
      <c r="O11" s="1" t="s">
        <v>65</v>
      </c>
      <c r="P11" s="1"/>
    </row>
    <row r="12" spans="1:16" ht="22.5" customHeight="1">
      <c r="A12" s="3"/>
      <c r="B12" s="3"/>
      <c r="C12" s="74" t="s">
        <v>2</v>
      </c>
      <c r="D12" s="1"/>
      <c r="E12" s="74" t="s">
        <v>73</v>
      </c>
      <c r="F12" s="1"/>
      <c r="G12" s="68" t="s">
        <v>47</v>
      </c>
      <c r="H12" s="1"/>
      <c r="I12" s="68" t="s">
        <v>61</v>
      </c>
      <c r="J12" s="1"/>
      <c r="K12" s="68" t="s">
        <v>44</v>
      </c>
      <c r="L12" s="1"/>
      <c r="M12" s="68" t="s">
        <v>118</v>
      </c>
      <c r="N12" s="1"/>
      <c r="O12" s="68" t="s">
        <v>20</v>
      </c>
      <c r="P12" s="1"/>
    </row>
    <row r="13" spans="1:16" ht="9.75" customHeight="1">
      <c r="A13" s="3"/>
      <c r="B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2.5" customHeight="1">
      <c r="A14" s="82" t="s">
        <v>157</v>
      </c>
      <c r="B14" s="3"/>
      <c r="D14" s="1"/>
      <c r="E14" s="76">
        <v>1122298</v>
      </c>
      <c r="G14" s="76">
        <v>208730</v>
      </c>
      <c r="I14" s="76">
        <v>8709</v>
      </c>
      <c r="K14" s="76">
        <v>48737</v>
      </c>
      <c r="M14" s="76">
        <v>-1658</v>
      </c>
      <c r="O14" s="9">
        <f>SUM(E14:M14)</f>
        <v>1386816</v>
      </c>
      <c r="P14" s="1"/>
    </row>
    <row r="15" spans="1:16" ht="22.5" customHeight="1">
      <c r="A15" s="181" t="s">
        <v>139</v>
      </c>
      <c r="B15" s="3"/>
      <c r="D15" s="1"/>
      <c r="E15" s="76"/>
      <c r="G15" s="76"/>
      <c r="I15" s="76"/>
      <c r="K15" s="76"/>
      <c r="M15" s="76"/>
      <c r="O15" s="9"/>
      <c r="P15" s="1"/>
    </row>
    <row r="16" spans="1:16" ht="22.5" customHeight="1">
      <c r="A16" s="188" t="s">
        <v>166</v>
      </c>
      <c r="B16" s="3"/>
      <c r="C16" s="97" t="s">
        <v>187</v>
      </c>
      <c r="D16" s="1"/>
      <c r="E16" s="158" t="s">
        <v>41</v>
      </c>
      <c r="G16" s="158" t="s">
        <v>41</v>
      </c>
      <c r="I16" s="158" t="s">
        <v>41</v>
      </c>
      <c r="K16" s="184">
        <v>-11221</v>
      </c>
      <c r="M16" s="158" t="s">
        <v>41</v>
      </c>
      <c r="O16" s="9">
        <f>SUM(E16:M16)</f>
        <v>-11221</v>
      </c>
      <c r="P16" s="1"/>
    </row>
    <row r="17" spans="1:16" ht="22.5" customHeight="1">
      <c r="A17" s="181" t="s">
        <v>141</v>
      </c>
      <c r="B17" s="3"/>
      <c r="D17" s="1"/>
      <c r="E17" s="107" t="s">
        <v>41</v>
      </c>
      <c r="G17" s="107" t="s">
        <v>41</v>
      </c>
      <c r="I17" s="107" t="s">
        <v>41</v>
      </c>
      <c r="K17" s="183">
        <f>SUM(K16)</f>
        <v>-11221</v>
      </c>
      <c r="M17" s="107" t="s">
        <v>41</v>
      </c>
      <c r="O17" s="183">
        <f>SUM(O16)</f>
        <v>-11221</v>
      </c>
      <c r="P17" s="1"/>
    </row>
    <row r="18" spans="1:16" ht="22.5" customHeight="1">
      <c r="A18" s="7" t="s">
        <v>104</v>
      </c>
      <c r="B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2.5" customHeight="1">
      <c r="A19" s="3" t="s">
        <v>170</v>
      </c>
      <c r="B19" s="3"/>
      <c r="D19" s="1"/>
      <c r="E19" s="158" t="s">
        <v>41</v>
      </c>
      <c r="F19" s="1"/>
      <c r="G19" s="158" t="s">
        <v>41</v>
      </c>
      <c r="H19" s="1"/>
      <c r="I19" s="158" t="s">
        <v>41</v>
      </c>
      <c r="J19" s="1"/>
      <c r="K19" s="12">
        <f>+งบกำไรขาดทุนเบ็ดเสร็จ6เดือน!K44</f>
        <v>-4756</v>
      </c>
      <c r="L19" s="1"/>
      <c r="M19" s="12" t="s">
        <v>41</v>
      </c>
      <c r="N19" s="1"/>
      <c r="O19" s="9">
        <f>SUM(E19:M19)</f>
        <v>-4756</v>
      </c>
      <c r="P19" s="1"/>
    </row>
    <row r="20" spans="1:16" ht="22.5" customHeight="1">
      <c r="A20" s="3" t="s">
        <v>106</v>
      </c>
      <c r="B20" s="3"/>
      <c r="D20" s="1"/>
      <c r="E20" s="158" t="s">
        <v>41</v>
      </c>
      <c r="F20" s="1"/>
      <c r="G20" s="158" t="s">
        <v>41</v>
      </c>
      <c r="H20" s="1"/>
      <c r="I20" s="158" t="s">
        <v>41</v>
      </c>
      <c r="J20" s="1"/>
      <c r="K20" s="12" t="s">
        <v>41</v>
      </c>
      <c r="L20" s="1"/>
      <c r="M20" s="184">
        <f>+งบกำไรขาดทุนเบ็ดเสร็จ6เดือน!K39</f>
        <v>-1786</v>
      </c>
      <c r="N20" s="1"/>
      <c r="O20" s="9">
        <f>SUM(E20:M20)</f>
        <v>-1786</v>
      </c>
      <c r="P20" s="1"/>
    </row>
    <row r="21" spans="1:16" ht="22.5" customHeight="1">
      <c r="A21" s="7" t="s">
        <v>105</v>
      </c>
      <c r="B21" s="3"/>
      <c r="D21" s="1"/>
      <c r="E21" s="107" t="s">
        <v>41</v>
      </c>
      <c r="F21" s="1"/>
      <c r="G21" s="107" t="s">
        <v>41</v>
      </c>
      <c r="H21" s="1"/>
      <c r="I21" s="107" t="s">
        <v>41</v>
      </c>
      <c r="J21" s="1"/>
      <c r="K21" s="46">
        <f>SUM(K19:K20)</f>
        <v>-4756</v>
      </c>
      <c r="L21" s="1"/>
      <c r="M21" s="46">
        <f>SUM(M19:M20)</f>
        <v>-1786</v>
      </c>
      <c r="N21" s="1"/>
      <c r="O21" s="46">
        <f>SUM(O19:O20)</f>
        <v>-6542</v>
      </c>
      <c r="P21" s="1"/>
    </row>
    <row r="22" spans="1:17" ht="22.5" customHeight="1" thickBot="1">
      <c r="A22" s="82" t="s">
        <v>158</v>
      </c>
      <c r="B22" s="3"/>
      <c r="D22" s="1"/>
      <c r="E22" s="50">
        <f>SUM(E14,E17,E21)</f>
        <v>1122298</v>
      </c>
      <c r="F22" s="1"/>
      <c r="G22" s="50">
        <f>SUM(G14,G17,G21)</f>
        <v>208730</v>
      </c>
      <c r="H22" s="1"/>
      <c r="I22" s="50">
        <f>SUM(I14,I17,I21)</f>
        <v>8709</v>
      </c>
      <c r="J22" s="1"/>
      <c r="K22" s="50">
        <f>SUM(K14,K17,K21)</f>
        <v>32760</v>
      </c>
      <c r="L22" s="1"/>
      <c r="M22" s="50">
        <f>SUM(M14,M17,M21)</f>
        <v>-3444</v>
      </c>
      <c r="N22" s="1"/>
      <c r="O22" s="50">
        <f>SUM(O14,O17,O21)</f>
        <v>1369053</v>
      </c>
      <c r="P22" s="1"/>
      <c r="Q22" s="83">
        <f>+O22-'งบแสดงฐานะการเงิน '!L81</f>
        <v>0</v>
      </c>
    </row>
    <row r="23" spans="1:16" ht="9.75" customHeight="1" thickTop="1">
      <c r="A23" s="3"/>
      <c r="B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2.5" customHeight="1">
      <c r="A24" s="82" t="s">
        <v>127</v>
      </c>
      <c r="B24" s="3"/>
      <c r="D24" s="1"/>
      <c r="E24" s="76">
        <v>1041096</v>
      </c>
      <c r="G24" s="76">
        <v>208730</v>
      </c>
      <c r="I24" s="76">
        <v>7911</v>
      </c>
      <c r="K24" s="76">
        <v>34549</v>
      </c>
      <c r="M24" s="76">
        <v>-538</v>
      </c>
      <c r="O24" s="9">
        <f>SUM(E24:M24)</f>
        <v>1291748</v>
      </c>
      <c r="P24" s="1"/>
    </row>
    <row r="25" spans="1:16" ht="22.5" customHeight="1">
      <c r="A25" s="181" t="s">
        <v>139</v>
      </c>
      <c r="B25" s="3"/>
      <c r="D25" s="1"/>
      <c r="E25" s="76"/>
      <c r="G25" s="76"/>
      <c r="I25" s="76"/>
      <c r="K25" s="76"/>
      <c r="M25" s="76"/>
      <c r="O25" s="9"/>
      <c r="P25" s="1"/>
    </row>
    <row r="26" spans="1:16" ht="22.5" customHeight="1">
      <c r="A26" s="182" t="s">
        <v>140</v>
      </c>
      <c r="B26" s="3"/>
      <c r="C26" s="97" t="s">
        <v>187</v>
      </c>
      <c r="D26" s="1"/>
      <c r="E26" s="76">
        <v>81202</v>
      </c>
      <c r="G26" s="158" t="s">
        <v>41</v>
      </c>
      <c r="I26" s="158" t="s">
        <v>41</v>
      </c>
      <c r="K26" s="158" t="s">
        <v>41</v>
      </c>
      <c r="M26" s="158" t="s">
        <v>41</v>
      </c>
      <c r="O26" s="9">
        <f>SUM(E26:M26)</f>
        <v>81202</v>
      </c>
      <c r="P26" s="1"/>
    </row>
    <row r="27" spans="1:16" ht="22.5" customHeight="1">
      <c r="A27" s="181" t="s">
        <v>141</v>
      </c>
      <c r="B27" s="3"/>
      <c r="D27" s="1"/>
      <c r="E27" s="183">
        <f>SUM(E26)</f>
        <v>81202</v>
      </c>
      <c r="G27" s="107" t="s">
        <v>41</v>
      </c>
      <c r="I27" s="107" t="s">
        <v>41</v>
      </c>
      <c r="K27" s="107" t="s">
        <v>41</v>
      </c>
      <c r="M27" s="107" t="s">
        <v>41</v>
      </c>
      <c r="O27" s="46">
        <f>SUM(E27:M27)</f>
        <v>81202</v>
      </c>
      <c r="P27" s="1"/>
    </row>
    <row r="28" spans="1:16" ht="22.5" customHeight="1">
      <c r="A28" s="7" t="s">
        <v>104</v>
      </c>
      <c r="B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2.5" customHeight="1">
      <c r="A29" s="3" t="s">
        <v>90</v>
      </c>
      <c r="B29" s="3"/>
      <c r="D29" s="1"/>
      <c r="E29" s="1" t="s">
        <v>41</v>
      </c>
      <c r="F29" s="1"/>
      <c r="G29" s="1" t="s">
        <v>41</v>
      </c>
      <c r="H29" s="1"/>
      <c r="I29" s="1" t="s">
        <v>41</v>
      </c>
      <c r="J29" s="1"/>
      <c r="K29" s="189">
        <v>7592</v>
      </c>
      <c r="L29" s="1"/>
      <c r="M29" s="1" t="s">
        <v>41</v>
      </c>
      <c r="N29" s="1"/>
      <c r="O29" s="9">
        <f>SUM(E29:M29)</f>
        <v>7592</v>
      </c>
      <c r="P29" s="1"/>
    </row>
    <row r="30" spans="1:16" ht="22.5" customHeight="1">
      <c r="A30" s="3" t="s">
        <v>106</v>
      </c>
      <c r="B30" s="3"/>
      <c r="D30" s="1"/>
      <c r="E30" s="1" t="s">
        <v>41</v>
      </c>
      <c r="F30" s="1"/>
      <c r="G30" s="1" t="s">
        <v>41</v>
      </c>
      <c r="H30" s="1"/>
      <c r="I30" s="1" t="s">
        <v>41</v>
      </c>
      <c r="J30" s="1"/>
      <c r="K30" s="128" t="s">
        <v>41</v>
      </c>
      <c r="L30" s="1"/>
      <c r="M30" s="189">
        <v>710</v>
      </c>
      <c r="N30" s="1"/>
      <c r="O30" s="9">
        <f>SUM(E30:M30)</f>
        <v>710</v>
      </c>
      <c r="P30" s="1"/>
    </row>
    <row r="31" spans="1:16" ht="22.5" customHeight="1">
      <c r="A31" s="7" t="s">
        <v>105</v>
      </c>
      <c r="B31" s="3"/>
      <c r="D31" s="1"/>
      <c r="E31" s="107" t="s">
        <v>41</v>
      </c>
      <c r="F31" s="1"/>
      <c r="G31" s="107" t="s">
        <v>41</v>
      </c>
      <c r="H31" s="1"/>
      <c r="I31" s="107" t="s">
        <v>41</v>
      </c>
      <c r="J31" s="1"/>
      <c r="K31" s="46">
        <f>SUM(K29:K30)</f>
        <v>7592</v>
      </c>
      <c r="L31" s="1"/>
      <c r="M31" s="46">
        <f>SUM(M29:M30)</f>
        <v>710</v>
      </c>
      <c r="N31" s="1"/>
      <c r="O31" s="46">
        <f>SUM(O29:O30)</f>
        <v>8302</v>
      </c>
      <c r="P31" s="1"/>
    </row>
    <row r="32" spans="1:16" ht="22.5" customHeight="1" thickBot="1">
      <c r="A32" s="82" t="s">
        <v>133</v>
      </c>
      <c r="B32" s="3"/>
      <c r="D32" s="1"/>
      <c r="E32" s="50">
        <f>SUM(E24,E27)</f>
        <v>1122298</v>
      </c>
      <c r="F32" s="1"/>
      <c r="G32" s="50">
        <f>SUM(G24:G24)</f>
        <v>208730</v>
      </c>
      <c r="H32" s="1"/>
      <c r="I32" s="50">
        <f>SUM(I24:I24)</f>
        <v>7911</v>
      </c>
      <c r="J32" s="1"/>
      <c r="K32" s="50">
        <f>+K24+K31</f>
        <v>42141</v>
      </c>
      <c r="L32" s="1"/>
      <c r="M32" s="50">
        <f>+M24+M31</f>
        <v>172</v>
      </c>
      <c r="N32" s="1"/>
      <c r="O32" s="50">
        <f>+O24+O27+O31</f>
        <v>1381252</v>
      </c>
      <c r="P32" s="1"/>
    </row>
    <row r="33" spans="1:16" ht="11.25" customHeight="1" thickTop="1">
      <c r="A33" s="3"/>
      <c r="B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2.5" customHeight="1">
      <c r="A34" s="3"/>
      <c r="B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1"/>
      <c r="P34" s="1"/>
    </row>
    <row r="35" spans="1:16" ht="22.5" customHeight="1">
      <c r="A35" s="63"/>
      <c r="B35" s="63"/>
      <c r="C35" s="97"/>
      <c r="D35" s="9"/>
      <c r="E35" s="9"/>
      <c r="F35" s="9"/>
      <c r="G35" s="9"/>
      <c r="H35" s="9"/>
      <c r="I35" s="9"/>
      <c r="J35" s="9"/>
      <c r="K35" s="9"/>
      <c r="L35" s="9"/>
      <c r="M35" s="66"/>
      <c r="N35" s="3"/>
      <c r="O35" s="9"/>
      <c r="P35" s="9"/>
    </row>
    <row r="36" spans="1:16" ht="22.5" customHeight="1">
      <c r="A36" s="63"/>
      <c r="B36" s="63"/>
      <c r="D36" s="35"/>
      <c r="E36" s="9"/>
      <c r="F36" s="35"/>
      <c r="G36" s="9"/>
      <c r="H36" s="35"/>
      <c r="I36" s="9"/>
      <c r="J36" s="35"/>
      <c r="K36" s="9"/>
      <c r="L36" s="35"/>
      <c r="M36" s="9"/>
      <c r="N36" s="9"/>
      <c r="O36" s="9"/>
      <c r="P36" s="9"/>
    </row>
    <row r="37" spans="1:16" ht="22.5" customHeight="1">
      <c r="A37" s="65"/>
      <c r="B37" s="65"/>
      <c r="C37" s="79"/>
      <c r="D37" s="9"/>
      <c r="E37" s="9"/>
      <c r="F37" s="9"/>
      <c r="G37" s="9"/>
      <c r="H37" s="9"/>
      <c r="I37" s="31"/>
      <c r="J37" s="9"/>
      <c r="K37" s="9"/>
      <c r="L37" s="9"/>
      <c r="O37" s="9"/>
      <c r="P37" s="9"/>
    </row>
    <row r="38" spans="1:16" ht="22.5" customHeight="1">
      <c r="A38" s="65"/>
      <c r="B38" s="65"/>
      <c r="D38" s="9"/>
      <c r="E38" s="9"/>
      <c r="F38" s="9"/>
      <c r="G38" s="9"/>
      <c r="H38" s="9"/>
      <c r="I38" s="38"/>
      <c r="J38" s="9"/>
      <c r="K38" s="9"/>
      <c r="L38" s="9"/>
      <c r="O38" s="9"/>
      <c r="P38" s="9"/>
    </row>
    <row r="51" spans="10:12" ht="22.5" customHeight="1">
      <c r="J51" s="62">
        <v>21984</v>
      </c>
      <c r="L51" s="171" t="s">
        <v>41</v>
      </c>
    </row>
    <row r="88" ht="22.5" customHeight="1">
      <c r="F88" s="62" t="s">
        <v>58</v>
      </c>
    </row>
  </sheetData>
  <sheetProtection/>
  <mergeCells count="6">
    <mergeCell ref="I10:K10"/>
    <mergeCell ref="E5:O5"/>
    <mergeCell ref="E6:O6"/>
    <mergeCell ref="I8:K8"/>
    <mergeCell ref="M1:O1"/>
    <mergeCell ref="M2:O2"/>
  </mergeCells>
  <printOptions/>
  <pageMargins left="0.708661417322835" right="0.275590551181102" top="0.78740157480315" bottom="0.551181102362205" header="0.393700787401575" footer="0.393700787401575"/>
  <pageSetup firstPageNumber="8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90" zoomScaleSheetLayoutView="90" zoomScalePageLayoutView="0" workbookViewId="0" topLeftCell="A64">
      <selection activeCell="P64" sqref="P64"/>
    </sheetView>
  </sheetViews>
  <sheetFormatPr defaultColWidth="9.140625" defaultRowHeight="21.75" customHeight="1"/>
  <cols>
    <col min="1" max="2" width="2.7109375" style="3" customWidth="1"/>
    <col min="3" max="4" width="4.7109375" style="15" customWidth="1"/>
    <col min="5" max="5" width="44.421875" style="15" customWidth="1"/>
    <col min="6" max="6" width="1.1484375" style="3" customWidth="1"/>
    <col min="7" max="7" width="16.7109375" style="56" customWidth="1"/>
    <col min="8" max="8" width="1.1484375" style="3" customWidth="1"/>
    <col min="9" max="9" width="16.7109375" style="3" customWidth="1"/>
    <col min="10" max="10" width="1.1484375" style="3" customWidth="1"/>
    <col min="11" max="11" width="16.7109375" style="10" customWidth="1"/>
    <col min="12" max="12" width="1.1484375" style="3" customWidth="1"/>
    <col min="13" max="13" width="16.7109375" style="3" customWidth="1"/>
    <col min="14" max="16384" width="9.140625" style="3" customWidth="1"/>
  </cols>
  <sheetData>
    <row r="1" spans="1:13" s="43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L1" s="88"/>
      <c r="M1" s="55" t="s">
        <v>85</v>
      </c>
    </row>
    <row r="2" spans="1:13" s="43" customFormat="1" ht="21" customHeight="1">
      <c r="A2" s="42" t="s">
        <v>30</v>
      </c>
      <c r="B2" s="42"/>
      <c r="C2" s="42"/>
      <c r="D2" s="42"/>
      <c r="E2" s="42"/>
      <c r="F2" s="42"/>
      <c r="G2" s="42"/>
      <c r="H2" s="42"/>
      <c r="L2" s="88"/>
      <c r="M2" s="55" t="s">
        <v>86</v>
      </c>
    </row>
    <row r="3" spans="1:13" s="43" customFormat="1" ht="21.75" customHeight="1">
      <c r="A3" s="89" t="s">
        <v>156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7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3:13" ht="21" customHeight="1">
      <c r="C5" s="90"/>
      <c r="D5" s="90"/>
      <c r="E5" s="90"/>
      <c r="G5" s="191" t="s">
        <v>94</v>
      </c>
      <c r="H5" s="191"/>
      <c r="I5" s="191"/>
      <c r="J5" s="191"/>
      <c r="K5" s="191"/>
      <c r="L5" s="191"/>
      <c r="M5" s="191"/>
    </row>
    <row r="6" spans="3:13" ht="21" customHeight="1">
      <c r="C6" s="90"/>
      <c r="D6" s="90"/>
      <c r="E6" s="90"/>
      <c r="G6" s="192" t="s">
        <v>1</v>
      </c>
      <c r="H6" s="192"/>
      <c r="I6" s="192"/>
      <c r="J6" s="91"/>
      <c r="K6" s="192" t="s">
        <v>69</v>
      </c>
      <c r="L6" s="192"/>
      <c r="M6" s="192"/>
    </row>
    <row r="7" spans="3:13" ht="21" customHeight="1">
      <c r="C7" s="90"/>
      <c r="D7" s="90"/>
      <c r="E7" s="90"/>
      <c r="G7" s="102">
        <v>2561</v>
      </c>
      <c r="H7" s="1"/>
      <c r="I7" s="102">
        <v>2560</v>
      </c>
      <c r="J7" s="91"/>
      <c r="K7" s="102">
        <v>2561</v>
      </c>
      <c r="L7" s="1"/>
      <c r="M7" s="102">
        <v>2560</v>
      </c>
    </row>
    <row r="8" spans="1:13" ht="21" customHeight="1">
      <c r="A8" s="92" t="s">
        <v>31</v>
      </c>
      <c r="C8" s="90"/>
      <c r="D8" s="90"/>
      <c r="E8" s="90"/>
      <c r="G8" s="58"/>
      <c r="I8" s="58"/>
      <c r="J8" s="91"/>
      <c r="K8" s="1"/>
      <c r="L8" s="1"/>
      <c r="M8" s="1"/>
    </row>
    <row r="9" spans="1:13" ht="21" customHeight="1">
      <c r="A9" s="16" t="s">
        <v>92</v>
      </c>
      <c r="F9" s="91"/>
      <c r="G9" s="13">
        <f>งบกำไรขาดทุนเบ็ดเสร็จ6เดือน!G28</f>
        <v>-7440</v>
      </c>
      <c r="H9" s="13"/>
      <c r="I9" s="13">
        <f>งบกำไรขาดทุนเบ็ดเสร็จ6เดือน!I24</f>
        <v>4983</v>
      </c>
      <c r="J9" s="13"/>
      <c r="K9" s="13">
        <f>งบกำไรขาดทุนเบ็ดเสร็จ6เดือน!K24</f>
        <v>-3780</v>
      </c>
      <c r="L9" s="13"/>
      <c r="M9" s="13">
        <f>งบกำไรขาดทุนเบ็ดเสร็จ6เดือน!M24</f>
        <v>9519</v>
      </c>
    </row>
    <row r="10" spans="1:13" ht="21" customHeight="1">
      <c r="A10" s="59" t="s">
        <v>45</v>
      </c>
      <c r="F10" s="91"/>
      <c r="G10" s="13"/>
      <c r="H10" s="13"/>
      <c r="I10" s="170"/>
      <c r="J10" s="13"/>
      <c r="K10" s="13"/>
      <c r="L10" s="10"/>
      <c r="M10" s="13"/>
    </row>
    <row r="11" spans="1:13" ht="21" customHeight="1">
      <c r="A11" s="25" t="s">
        <v>32</v>
      </c>
      <c r="F11" s="91"/>
      <c r="G11" s="13">
        <v>14231</v>
      </c>
      <c r="H11" s="13"/>
      <c r="I11" s="13">
        <v>12008</v>
      </c>
      <c r="J11" s="13"/>
      <c r="K11" s="13">
        <v>11910</v>
      </c>
      <c r="L11" s="10"/>
      <c r="M11" s="13">
        <v>9570</v>
      </c>
    </row>
    <row r="12" spans="1:13" ht="21" customHeight="1">
      <c r="A12" s="25" t="s">
        <v>134</v>
      </c>
      <c r="F12" s="91"/>
      <c r="G12" s="33">
        <v>246</v>
      </c>
      <c r="H12" s="13"/>
      <c r="I12" s="33">
        <v>107</v>
      </c>
      <c r="J12" s="13"/>
      <c r="K12" s="12">
        <v>246</v>
      </c>
      <c r="L12" s="10"/>
      <c r="M12" s="12">
        <v>107</v>
      </c>
    </row>
    <row r="13" spans="1:13" ht="21" customHeight="1">
      <c r="A13" s="25" t="s">
        <v>107</v>
      </c>
      <c r="F13" s="91"/>
      <c r="G13" s="12">
        <v>-648</v>
      </c>
      <c r="H13" s="13"/>
      <c r="I13" s="12">
        <v>-1910</v>
      </c>
      <c r="J13" s="13"/>
      <c r="K13" s="12">
        <v>-648</v>
      </c>
      <c r="L13" s="10"/>
      <c r="M13" s="12">
        <v>-1577</v>
      </c>
    </row>
    <row r="14" spans="1:13" ht="21" customHeight="1">
      <c r="A14" s="25" t="s">
        <v>165</v>
      </c>
      <c r="F14" s="91"/>
      <c r="G14" s="12">
        <v>-4191</v>
      </c>
      <c r="H14" s="13"/>
      <c r="I14" s="12" t="s">
        <v>41</v>
      </c>
      <c r="J14" s="13"/>
      <c r="K14" s="12">
        <v>-4191</v>
      </c>
      <c r="L14" s="10"/>
      <c r="M14" s="12" t="s">
        <v>41</v>
      </c>
    </row>
    <row r="15" spans="1:13" ht="21" customHeight="1">
      <c r="A15" s="25" t="s">
        <v>172</v>
      </c>
      <c r="F15" s="91"/>
      <c r="G15" s="12">
        <v>-351</v>
      </c>
      <c r="H15" s="13"/>
      <c r="I15" s="12" t="s">
        <v>41</v>
      </c>
      <c r="J15" s="13"/>
      <c r="K15" s="12" t="s">
        <v>41</v>
      </c>
      <c r="L15" s="10"/>
      <c r="M15" s="12" t="s">
        <v>41</v>
      </c>
    </row>
    <row r="16" spans="1:13" ht="21" customHeight="1">
      <c r="A16" s="28" t="s">
        <v>184</v>
      </c>
      <c r="F16" s="91"/>
      <c r="G16" s="113">
        <v>3</v>
      </c>
      <c r="H16" s="13"/>
      <c r="I16" s="113" t="s">
        <v>41</v>
      </c>
      <c r="J16" s="13"/>
      <c r="K16" s="113">
        <v>3</v>
      </c>
      <c r="L16" s="10"/>
      <c r="M16" s="113" t="s">
        <v>41</v>
      </c>
    </row>
    <row r="17" spans="1:13" ht="21" customHeight="1">
      <c r="A17" s="28" t="s">
        <v>135</v>
      </c>
      <c r="F17" s="91"/>
      <c r="G17" s="113">
        <v>1</v>
      </c>
      <c r="H17" s="13"/>
      <c r="I17" s="113" t="s">
        <v>41</v>
      </c>
      <c r="J17" s="13"/>
      <c r="K17" s="113" t="s">
        <v>41</v>
      </c>
      <c r="L17" s="10"/>
      <c r="M17" s="113" t="s">
        <v>41</v>
      </c>
    </row>
    <row r="18" spans="1:13" ht="21" customHeight="1">
      <c r="A18" s="28" t="s">
        <v>164</v>
      </c>
      <c r="F18" s="91"/>
      <c r="G18" s="113">
        <v>36</v>
      </c>
      <c r="H18" s="13"/>
      <c r="I18" s="113" t="s">
        <v>41</v>
      </c>
      <c r="J18" s="13"/>
      <c r="K18" s="113" t="s">
        <v>41</v>
      </c>
      <c r="L18" s="10"/>
      <c r="M18" s="113" t="s">
        <v>41</v>
      </c>
    </row>
    <row r="19" spans="1:13" ht="21" customHeight="1">
      <c r="A19" s="28" t="s">
        <v>136</v>
      </c>
      <c r="F19" s="91"/>
      <c r="G19" s="113">
        <v>250</v>
      </c>
      <c r="H19" s="13"/>
      <c r="I19" s="113" t="s">
        <v>41</v>
      </c>
      <c r="J19" s="13"/>
      <c r="K19" s="113">
        <v>250</v>
      </c>
      <c r="L19" s="10"/>
      <c r="M19" s="113" t="s">
        <v>41</v>
      </c>
    </row>
    <row r="20" spans="1:13" ht="21" customHeight="1">
      <c r="A20" s="28" t="s">
        <v>173</v>
      </c>
      <c r="F20" s="91"/>
      <c r="G20" s="12">
        <v>250</v>
      </c>
      <c r="H20" s="13"/>
      <c r="I20" s="12">
        <v>130</v>
      </c>
      <c r="J20" s="13"/>
      <c r="K20" s="12">
        <v>241</v>
      </c>
      <c r="L20" s="10"/>
      <c r="M20" s="12">
        <v>126</v>
      </c>
    </row>
    <row r="21" spans="1:13" ht="21" customHeight="1">
      <c r="A21" s="28" t="s">
        <v>137</v>
      </c>
      <c r="F21" s="91"/>
      <c r="G21" s="12">
        <v>-54</v>
      </c>
      <c r="H21" s="13"/>
      <c r="I21" s="12">
        <v>-116</v>
      </c>
      <c r="J21" s="13"/>
      <c r="K21" s="12">
        <v>-54</v>
      </c>
      <c r="L21" s="10"/>
      <c r="M21" s="12">
        <v>-116</v>
      </c>
    </row>
    <row r="22" spans="1:13" ht="21" customHeight="1">
      <c r="A22" s="25" t="s">
        <v>37</v>
      </c>
      <c r="F22" s="91"/>
      <c r="G22" s="33">
        <v>-97</v>
      </c>
      <c r="H22" s="13"/>
      <c r="I22" s="33">
        <v>-140</v>
      </c>
      <c r="J22" s="13"/>
      <c r="K22" s="13">
        <v>-3906</v>
      </c>
      <c r="L22" s="10"/>
      <c r="M22" s="13">
        <v>-3583</v>
      </c>
    </row>
    <row r="23" spans="1:13" ht="21" customHeight="1">
      <c r="A23" s="25" t="s">
        <v>50</v>
      </c>
      <c r="F23" s="91"/>
      <c r="G23" s="12">
        <v>4884</v>
      </c>
      <c r="H23" s="13"/>
      <c r="I23" s="12">
        <v>4796</v>
      </c>
      <c r="J23" s="13"/>
      <c r="K23" s="12">
        <v>4787</v>
      </c>
      <c r="L23" s="10"/>
      <c r="M23" s="12">
        <v>3071</v>
      </c>
    </row>
    <row r="24" spans="1:13" ht="21" customHeight="1">
      <c r="A24" s="16" t="s">
        <v>78</v>
      </c>
      <c r="F24" s="91"/>
      <c r="G24" s="93"/>
      <c r="H24" s="13"/>
      <c r="I24" s="93"/>
      <c r="J24" s="13"/>
      <c r="K24" s="93"/>
      <c r="L24" s="10"/>
      <c r="M24" s="93"/>
    </row>
    <row r="25" spans="1:13" ht="21" customHeight="1">
      <c r="A25" s="16" t="s">
        <v>76</v>
      </c>
      <c r="F25" s="91"/>
      <c r="G25" s="12">
        <f>SUM(G9:G23)</f>
        <v>7120</v>
      </c>
      <c r="H25" s="12"/>
      <c r="I25" s="12">
        <f>SUM(I9:I23)</f>
        <v>19858</v>
      </c>
      <c r="J25" s="12"/>
      <c r="K25" s="12">
        <f>SUM(K9:K23)</f>
        <v>4858</v>
      </c>
      <c r="L25" s="12"/>
      <c r="M25" s="12">
        <f>SUM(M9:M23)</f>
        <v>17117</v>
      </c>
    </row>
    <row r="26" spans="1:13" ht="21" customHeight="1">
      <c r="A26" s="92" t="s">
        <v>33</v>
      </c>
      <c r="F26" s="91"/>
      <c r="G26" s="33"/>
      <c r="H26" s="13"/>
      <c r="I26" s="13"/>
      <c r="J26" s="13"/>
      <c r="K26" s="12"/>
      <c r="L26" s="10"/>
      <c r="M26" s="10"/>
    </row>
    <row r="27" spans="1:13" ht="21" customHeight="1">
      <c r="A27" s="25" t="s">
        <v>66</v>
      </c>
      <c r="F27" s="91"/>
      <c r="G27" s="13">
        <v>7932</v>
      </c>
      <c r="H27" s="13"/>
      <c r="I27" s="13">
        <v>5737</v>
      </c>
      <c r="J27" s="13"/>
      <c r="K27" s="13">
        <v>7099</v>
      </c>
      <c r="L27" s="10"/>
      <c r="M27" s="13">
        <v>-4091</v>
      </c>
    </row>
    <row r="28" spans="1:13" ht="21" customHeight="1">
      <c r="A28" s="25" t="s">
        <v>26</v>
      </c>
      <c r="F28" s="91"/>
      <c r="G28" s="13">
        <v>8907</v>
      </c>
      <c r="H28" s="13"/>
      <c r="I28" s="13">
        <v>16324</v>
      </c>
      <c r="J28" s="13"/>
      <c r="K28" s="13">
        <v>5232</v>
      </c>
      <c r="L28" s="10"/>
      <c r="M28" s="13">
        <v>11502</v>
      </c>
    </row>
    <row r="29" spans="1:13" ht="21" customHeight="1">
      <c r="A29" s="25" t="s">
        <v>8</v>
      </c>
      <c r="F29" s="91"/>
      <c r="G29" s="13">
        <v>-85</v>
      </c>
      <c r="H29" s="13"/>
      <c r="I29" s="13">
        <v>359</v>
      </c>
      <c r="J29" s="13"/>
      <c r="K29" s="13">
        <v>-85</v>
      </c>
      <c r="L29" s="10"/>
      <c r="M29" s="13">
        <v>359</v>
      </c>
    </row>
    <row r="30" spans="1:13" ht="21" customHeight="1">
      <c r="A30" s="124" t="s">
        <v>97</v>
      </c>
      <c r="F30" s="91"/>
      <c r="G30" s="13">
        <v>-416</v>
      </c>
      <c r="H30" s="13"/>
      <c r="I30" s="13">
        <v>-80</v>
      </c>
      <c r="J30" s="13"/>
      <c r="K30" s="168">
        <v>182</v>
      </c>
      <c r="L30" s="10"/>
      <c r="M30" s="168" t="s">
        <v>41</v>
      </c>
    </row>
    <row r="31" spans="1:13" ht="21" customHeight="1">
      <c r="A31" s="25" t="s">
        <v>11</v>
      </c>
      <c r="F31" s="91"/>
      <c r="G31" s="13">
        <v>-9362</v>
      </c>
      <c r="H31" s="13"/>
      <c r="I31" s="13">
        <v>-724</v>
      </c>
      <c r="J31" s="13"/>
      <c r="K31" s="12">
        <v>-8639</v>
      </c>
      <c r="L31" s="10"/>
      <c r="M31" s="12">
        <v>-663</v>
      </c>
    </row>
    <row r="32" spans="1:12" ht="21" customHeight="1">
      <c r="A32" s="92" t="s">
        <v>34</v>
      </c>
      <c r="F32" s="91"/>
      <c r="G32" s="33"/>
      <c r="H32" s="13"/>
      <c r="I32" s="33"/>
      <c r="J32" s="13"/>
      <c r="K32" s="3"/>
      <c r="L32" s="10"/>
    </row>
    <row r="33" spans="1:13" ht="21" customHeight="1">
      <c r="A33" s="25" t="s">
        <v>82</v>
      </c>
      <c r="B33" s="94"/>
      <c r="E33" s="3"/>
      <c r="F33" s="91"/>
      <c r="G33" s="17">
        <v>-21896</v>
      </c>
      <c r="H33" s="13"/>
      <c r="I33" s="17">
        <v>-4885</v>
      </c>
      <c r="J33" s="13"/>
      <c r="K33" s="17">
        <v>-15402</v>
      </c>
      <c r="L33" s="10"/>
      <c r="M33" s="17">
        <v>-4421</v>
      </c>
    </row>
    <row r="34" spans="1:13" ht="21" customHeight="1">
      <c r="A34" s="92" t="s">
        <v>179</v>
      </c>
      <c r="B34" s="94"/>
      <c r="E34" s="3"/>
      <c r="F34" s="91"/>
      <c r="G34" s="13">
        <f>SUM(G25:G33)</f>
        <v>-7800</v>
      </c>
      <c r="H34" s="13"/>
      <c r="I34" s="13">
        <f>SUM(I25:I33)</f>
        <v>36589</v>
      </c>
      <c r="J34" s="13"/>
      <c r="K34" s="13">
        <f>SUM(K25:K33)</f>
        <v>-6755</v>
      </c>
      <c r="L34" s="10"/>
      <c r="M34" s="13">
        <f>SUM(M25:M33)</f>
        <v>19803</v>
      </c>
    </row>
    <row r="35" spans="1:13" s="43" customFormat="1" ht="21" customHeight="1">
      <c r="A35" s="28" t="s">
        <v>38</v>
      </c>
      <c r="B35" s="3"/>
      <c r="C35" s="15"/>
      <c r="D35" s="15"/>
      <c r="E35" s="15"/>
      <c r="F35" s="91"/>
      <c r="G35" s="12">
        <v>-4780</v>
      </c>
      <c r="H35" s="13"/>
      <c r="I35" s="12">
        <v>-5472</v>
      </c>
      <c r="J35" s="13"/>
      <c r="K35" s="12">
        <v>-4685</v>
      </c>
      <c r="L35" s="10"/>
      <c r="M35" s="12">
        <v>-2767</v>
      </c>
    </row>
    <row r="36" spans="1:13" s="43" customFormat="1" ht="21" customHeight="1">
      <c r="A36" s="25" t="s">
        <v>77</v>
      </c>
      <c r="B36" s="3"/>
      <c r="C36" s="15"/>
      <c r="D36" s="15"/>
      <c r="E36" s="15"/>
      <c r="F36" s="91"/>
      <c r="G36" s="13">
        <v>-4149</v>
      </c>
      <c r="H36" s="13"/>
      <c r="I36" s="13">
        <v>-4154</v>
      </c>
      <c r="J36" s="13"/>
      <c r="K36" s="10">
        <v>-4040</v>
      </c>
      <c r="L36" s="10"/>
      <c r="M36" s="10">
        <v>-4004</v>
      </c>
    </row>
    <row r="37" spans="1:13" ht="21" customHeight="1">
      <c r="A37" s="92" t="s">
        <v>178</v>
      </c>
      <c r="D37" s="95"/>
      <c r="E37" s="95"/>
      <c r="F37" s="91"/>
      <c r="G37" s="54">
        <f>SUM(G34:G36)</f>
        <v>-16729</v>
      </c>
      <c r="H37" s="10"/>
      <c r="I37" s="54">
        <f>SUM(I34:I36)</f>
        <v>26963</v>
      </c>
      <c r="J37" s="10"/>
      <c r="K37" s="54">
        <f>SUM(K34:K36)</f>
        <v>-15480</v>
      </c>
      <c r="L37" s="10"/>
      <c r="M37" s="54">
        <f>SUM(M34:M36)</f>
        <v>13032</v>
      </c>
    </row>
    <row r="38" spans="1:13" ht="21" customHeight="1">
      <c r="A38" s="42" t="s">
        <v>0</v>
      </c>
      <c r="B38" s="42"/>
      <c r="C38" s="42"/>
      <c r="D38" s="42"/>
      <c r="E38" s="42"/>
      <c r="F38" s="42"/>
      <c r="G38" s="42"/>
      <c r="H38" s="42"/>
      <c r="I38" s="43"/>
      <c r="J38" s="43"/>
      <c r="K38" s="43"/>
      <c r="L38" s="88"/>
      <c r="M38" s="55" t="s">
        <v>85</v>
      </c>
    </row>
    <row r="39" spans="1:13" ht="21" customHeight="1">
      <c r="A39" s="42" t="s">
        <v>48</v>
      </c>
      <c r="B39" s="42"/>
      <c r="C39" s="42"/>
      <c r="D39" s="42"/>
      <c r="E39" s="42"/>
      <c r="F39" s="42"/>
      <c r="G39" s="42"/>
      <c r="H39" s="42"/>
      <c r="I39" s="43"/>
      <c r="J39" s="43"/>
      <c r="K39" s="43"/>
      <c r="L39" s="88"/>
      <c r="M39" s="55" t="s">
        <v>86</v>
      </c>
    </row>
    <row r="40" spans="1:13" ht="21" customHeight="1">
      <c r="A40" s="89" t="s">
        <v>156</v>
      </c>
      <c r="B40" s="42"/>
      <c r="C40" s="42"/>
      <c r="D40" s="42"/>
      <c r="E40" s="42"/>
      <c r="F40" s="42"/>
      <c r="G40" s="42"/>
      <c r="H40" s="42"/>
      <c r="I40" s="43"/>
      <c r="J40" s="43"/>
      <c r="K40" s="43"/>
      <c r="L40" s="43"/>
      <c r="M40" s="55"/>
    </row>
    <row r="41" spans="1:13" ht="7.5" customHeight="1">
      <c r="A41" s="89"/>
      <c r="B41" s="42"/>
      <c r="C41" s="42"/>
      <c r="D41" s="42"/>
      <c r="E41" s="42"/>
      <c r="F41" s="42"/>
      <c r="G41" s="42"/>
      <c r="H41" s="42"/>
      <c r="I41" s="43"/>
      <c r="J41" s="43"/>
      <c r="K41" s="43"/>
      <c r="L41" s="43"/>
      <c r="M41" s="55"/>
    </row>
    <row r="42" spans="3:13" ht="21" customHeight="1">
      <c r="C42" s="90"/>
      <c r="D42" s="90"/>
      <c r="E42" s="90"/>
      <c r="G42" s="191" t="s">
        <v>94</v>
      </c>
      <c r="H42" s="191"/>
      <c r="I42" s="191"/>
      <c r="J42" s="191"/>
      <c r="K42" s="191"/>
      <c r="L42" s="191"/>
      <c r="M42" s="191"/>
    </row>
    <row r="43" spans="3:13" ht="21" customHeight="1">
      <c r="C43" s="90"/>
      <c r="D43" s="90"/>
      <c r="E43" s="90"/>
      <c r="G43" s="192" t="s">
        <v>1</v>
      </c>
      <c r="H43" s="192"/>
      <c r="I43" s="192"/>
      <c r="J43" s="91"/>
      <c r="K43" s="192" t="s">
        <v>69</v>
      </c>
      <c r="L43" s="192"/>
      <c r="M43" s="192"/>
    </row>
    <row r="44" spans="3:13" ht="21" customHeight="1">
      <c r="C44" s="90"/>
      <c r="D44" s="90"/>
      <c r="E44" s="90"/>
      <c r="G44" s="102">
        <v>2561</v>
      </c>
      <c r="H44" s="1"/>
      <c r="I44" s="102">
        <v>2560</v>
      </c>
      <c r="J44" s="91"/>
      <c r="K44" s="102">
        <v>2561</v>
      </c>
      <c r="L44" s="1"/>
      <c r="M44" s="102">
        <v>2560</v>
      </c>
    </row>
    <row r="45" spans="1:13" ht="21" customHeight="1">
      <c r="A45" s="92" t="s">
        <v>35</v>
      </c>
      <c r="D45" s="95"/>
      <c r="E45" s="95"/>
      <c r="F45" s="91"/>
      <c r="H45" s="91"/>
      <c r="I45" s="56"/>
      <c r="J45" s="9"/>
      <c r="K45" s="9"/>
      <c r="L45" s="66"/>
      <c r="M45" s="9"/>
    </row>
    <row r="46" spans="1:13" ht="21" customHeight="1">
      <c r="A46" s="25" t="s">
        <v>175</v>
      </c>
      <c r="D46" s="95"/>
      <c r="E46" s="95"/>
      <c r="F46" s="91"/>
      <c r="G46" s="35" t="s">
        <v>41</v>
      </c>
      <c r="H46" s="91"/>
      <c r="I46" s="9">
        <v>1200</v>
      </c>
      <c r="J46" s="9"/>
      <c r="K46" s="35" t="s">
        <v>41</v>
      </c>
      <c r="L46" s="66"/>
      <c r="M46" s="9">
        <v>1200</v>
      </c>
    </row>
    <row r="47" spans="1:15" ht="21" customHeight="1">
      <c r="A47" s="3" t="s">
        <v>188</v>
      </c>
      <c r="C47" s="3"/>
      <c r="D47" s="3"/>
      <c r="E47" s="3"/>
      <c r="G47" s="168">
        <v>18016</v>
      </c>
      <c r="I47" s="168">
        <v>21984</v>
      </c>
      <c r="K47" s="166">
        <v>-1984</v>
      </c>
      <c r="L47" s="3">
        <v>21984</v>
      </c>
      <c r="M47" s="166">
        <v>21984</v>
      </c>
      <c r="N47" s="26"/>
      <c r="O47" s="185"/>
    </row>
    <row r="48" spans="1:13" ht="21" customHeight="1">
      <c r="A48" s="25" t="s">
        <v>142</v>
      </c>
      <c r="D48" s="95"/>
      <c r="E48" s="95"/>
      <c r="F48" s="91"/>
      <c r="G48" s="128" t="s">
        <v>41</v>
      </c>
      <c r="H48" s="91"/>
      <c r="I48" s="128" t="s">
        <v>41</v>
      </c>
      <c r="J48" s="9"/>
      <c r="K48" s="35" t="s">
        <v>41</v>
      </c>
      <c r="L48" s="66"/>
      <c r="M48" s="9">
        <v>-51000</v>
      </c>
    </row>
    <row r="49" spans="1:13" ht="21" customHeight="1">
      <c r="A49" s="25" t="s">
        <v>147</v>
      </c>
      <c r="D49" s="95"/>
      <c r="E49" s="95"/>
      <c r="F49" s="91"/>
      <c r="G49" s="128" t="s">
        <v>41</v>
      </c>
      <c r="H49" s="91"/>
      <c r="I49" s="128" t="s">
        <v>41</v>
      </c>
      <c r="J49" s="9"/>
      <c r="K49" s="9">
        <v>20000</v>
      </c>
      <c r="L49" s="66"/>
      <c r="M49" s="9">
        <v>21000</v>
      </c>
    </row>
    <row r="50" spans="1:13" ht="21" customHeight="1">
      <c r="A50" s="172" t="s">
        <v>180</v>
      </c>
      <c r="C50" s="3"/>
      <c r="D50" s="3"/>
      <c r="E50" s="3"/>
      <c r="G50" s="12">
        <v>17000</v>
      </c>
      <c r="I50" s="12" t="s">
        <v>41</v>
      </c>
      <c r="K50" s="33">
        <v>17000</v>
      </c>
      <c r="M50" s="33" t="s">
        <v>41</v>
      </c>
    </row>
    <row r="51" spans="1:13" ht="21" customHeight="1">
      <c r="A51" s="172" t="s">
        <v>176</v>
      </c>
      <c r="C51" s="3"/>
      <c r="D51" s="3"/>
      <c r="E51" s="3"/>
      <c r="G51" s="12">
        <v>-4350</v>
      </c>
      <c r="I51" s="12" t="s">
        <v>41</v>
      </c>
      <c r="K51" s="33">
        <v>-4350</v>
      </c>
      <c r="M51" s="33" t="s">
        <v>41</v>
      </c>
    </row>
    <row r="52" spans="1:13" ht="21" customHeight="1">
      <c r="A52" s="25" t="s">
        <v>174</v>
      </c>
      <c r="D52" s="95"/>
      <c r="E52" s="95"/>
      <c r="F52" s="91"/>
      <c r="G52" s="33">
        <v>321</v>
      </c>
      <c r="H52" s="91"/>
      <c r="I52" s="33" t="s">
        <v>41</v>
      </c>
      <c r="J52" s="9"/>
      <c r="K52" s="33" t="s">
        <v>41</v>
      </c>
      <c r="L52" s="66"/>
      <c r="M52" s="33" t="s">
        <v>41</v>
      </c>
    </row>
    <row r="53" spans="1:13" ht="21" customHeight="1">
      <c r="A53" s="25" t="s">
        <v>143</v>
      </c>
      <c r="G53" s="13">
        <v>-7077</v>
      </c>
      <c r="H53" s="10"/>
      <c r="I53" s="13">
        <v>-24299</v>
      </c>
      <c r="J53" s="13"/>
      <c r="K53" s="12">
        <v>-6797</v>
      </c>
      <c r="L53" s="13"/>
      <c r="M53" s="12">
        <v>-24014</v>
      </c>
    </row>
    <row r="54" spans="1:13" ht="21" customHeight="1">
      <c r="A54" s="172" t="s">
        <v>177</v>
      </c>
      <c r="C54" s="3"/>
      <c r="D54" s="3"/>
      <c r="E54" s="3"/>
      <c r="G54" s="12">
        <v>-244</v>
      </c>
      <c r="I54" s="12" t="s">
        <v>41</v>
      </c>
      <c r="K54" s="33">
        <v>-244</v>
      </c>
      <c r="M54" s="33" t="s">
        <v>41</v>
      </c>
    </row>
    <row r="55" spans="1:13" ht="21" customHeight="1">
      <c r="A55" s="25" t="s">
        <v>81</v>
      </c>
      <c r="D55" s="95"/>
      <c r="E55" s="95"/>
      <c r="F55" s="91"/>
      <c r="G55" s="33">
        <v>81</v>
      </c>
      <c r="H55" s="91"/>
      <c r="I55" s="33">
        <v>129</v>
      </c>
      <c r="J55" s="9"/>
      <c r="K55" s="33">
        <v>66</v>
      </c>
      <c r="L55" s="66"/>
      <c r="M55" s="33">
        <v>101</v>
      </c>
    </row>
    <row r="56" spans="1:13" ht="21" customHeight="1">
      <c r="A56" s="25" t="s">
        <v>138</v>
      </c>
      <c r="D56" s="95"/>
      <c r="E56" s="95"/>
      <c r="F56" s="91"/>
      <c r="G56" s="33">
        <v>54</v>
      </c>
      <c r="H56" s="91"/>
      <c r="I56" s="33">
        <v>116</v>
      </c>
      <c r="J56" s="9"/>
      <c r="K56" s="33">
        <v>54</v>
      </c>
      <c r="L56" s="66"/>
      <c r="M56" s="33">
        <v>116</v>
      </c>
    </row>
    <row r="57" spans="1:13" ht="21" customHeight="1">
      <c r="A57" s="92" t="s">
        <v>181</v>
      </c>
      <c r="D57" s="95"/>
      <c r="E57" s="95"/>
      <c r="G57" s="54">
        <f>SUM(G46:G56)</f>
        <v>23801</v>
      </c>
      <c r="H57" s="10"/>
      <c r="I57" s="54">
        <f>SUM(I46:I56)</f>
        <v>-870</v>
      </c>
      <c r="J57" s="13"/>
      <c r="K57" s="54">
        <f>SUM(K46:K56)</f>
        <v>23745</v>
      </c>
      <c r="L57" s="13"/>
      <c r="M57" s="54">
        <f>SUM(M46:M56)</f>
        <v>-30613</v>
      </c>
    </row>
    <row r="58" spans="1:13" ht="7.5" customHeight="1">
      <c r="A58" s="25"/>
      <c r="G58" s="10"/>
      <c r="H58" s="10"/>
      <c r="I58" s="10"/>
      <c r="J58" s="13"/>
      <c r="L58" s="13"/>
      <c r="M58" s="10"/>
    </row>
    <row r="59" spans="1:13" ht="21" customHeight="1">
      <c r="A59" s="92" t="s">
        <v>36</v>
      </c>
      <c r="D59" s="95"/>
      <c r="E59" s="95"/>
      <c r="G59" s="10"/>
      <c r="H59" s="10"/>
      <c r="I59" s="10"/>
      <c r="J59" s="13"/>
      <c r="K59" s="13"/>
      <c r="L59" s="13"/>
      <c r="M59" s="13"/>
    </row>
    <row r="60" spans="1:13" ht="21" customHeight="1">
      <c r="A60" s="121" t="s">
        <v>148</v>
      </c>
      <c r="D60" s="95"/>
      <c r="E60" s="95"/>
      <c r="G60" s="12">
        <v>50000</v>
      </c>
      <c r="H60" s="10"/>
      <c r="I60" s="13">
        <v>95000</v>
      </c>
      <c r="J60" s="13"/>
      <c r="K60" s="12">
        <v>50000</v>
      </c>
      <c r="L60" s="13"/>
      <c r="M60" s="13">
        <v>85000</v>
      </c>
    </row>
    <row r="61" spans="1:13" ht="21" customHeight="1">
      <c r="A61" s="25" t="s">
        <v>149</v>
      </c>
      <c r="D61" s="95"/>
      <c r="E61" s="95"/>
      <c r="G61" s="12">
        <v>-50000</v>
      </c>
      <c r="H61" s="29"/>
      <c r="I61" s="12">
        <v>-210000</v>
      </c>
      <c r="J61" s="33"/>
      <c r="K61" s="12">
        <v>-50000</v>
      </c>
      <c r="L61" s="33"/>
      <c r="M61" s="12">
        <v>-130000</v>
      </c>
    </row>
    <row r="62" spans="1:13" ht="21" customHeight="1">
      <c r="A62" s="25" t="s">
        <v>145</v>
      </c>
      <c r="B62" s="15"/>
      <c r="G62" s="12">
        <v>14337</v>
      </c>
      <c r="I62" s="12">
        <v>25990</v>
      </c>
      <c r="J62" s="35"/>
      <c r="K62" s="12">
        <v>14337</v>
      </c>
      <c r="L62" s="35"/>
      <c r="M62" s="12">
        <v>25990</v>
      </c>
    </row>
    <row r="63" spans="1:13" ht="21" customHeight="1">
      <c r="A63" s="25" t="s">
        <v>167</v>
      </c>
      <c r="B63" s="15"/>
      <c r="G63" s="12">
        <v>-6820</v>
      </c>
      <c r="I63" s="12" t="s">
        <v>41</v>
      </c>
      <c r="J63" s="35"/>
      <c r="K63" s="12">
        <v>-6820</v>
      </c>
      <c r="L63" s="35"/>
      <c r="M63" s="12" t="s">
        <v>41</v>
      </c>
    </row>
    <row r="64" spans="1:13" ht="21" customHeight="1">
      <c r="A64" s="121" t="s">
        <v>98</v>
      </c>
      <c r="B64" s="15"/>
      <c r="G64" s="12">
        <v>-196</v>
      </c>
      <c r="I64" s="12">
        <v>-440</v>
      </c>
      <c r="J64" s="35"/>
      <c r="K64" s="12">
        <v>-196</v>
      </c>
      <c r="L64" s="35"/>
      <c r="M64" s="12">
        <v>-440</v>
      </c>
    </row>
    <row r="65" spans="1:13" ht="21" customHeight="1">
      <c r="A65" s="173" t="s">
        <v>144</v>
      </c>
      <c r="B65" s="15"/>
      <c r="G65" s="12" t="s">
        <v>41</v>
      </c>
      <c r="I65" s="12">
        <v>81202</v>
      </c>
      <c r="J65" s="35"/>
      <c r="K65" s="12" t="s">
        <v>41</v>
      </c>
      <c r="L65" s="35"/>
      <c r="M65" s="12">
        <v>81202</v>
      </c>
    </row>
    <row r="66" spans="1:13" ht="21" customHeight="1">
      <c r="A66" s="25" t="s">
        <v>166</v>
      </c>
      <c r="D66" s="95"/>
      <c r="E66" s="95"/>
      <c r="G66" s="10">
        <v>-11221</v>
      </c>
      <c r="H66" s="10"/>
      <c r="I66" s="12" t="s">
        <v>41</v>
      </c>
      <c r="J66" s="13"/>
      <c r="K66" s="13">
        <v>-11221</v>
      </c>
      <c r="L66" s="13"/>
      <c r="M66" s="12" t="s">
        <v>41</v>
      </c>
    </row>
    <row r="67" spans="1:13" ht="21" customHeight="1">
      <c r="A67" s="92" t="s">
        <v>108</v>
      </c>
      <c r="D67" s="95"/>
      <c r="E67" s="95"/>
      <c r="G67" s="108">
        <f>SUM(G60:G66)</f>
        <v>-3900</v>
      </c>
      <c r="H67" s="10"/>
      <c r="I67" s="108">
        <f>SUM(I60:I66)</f>
        <v>-8248</v>
      </c>
      <c r="J67" s="13"/>
      <c r="K67" s="108">
        <f>SUM(K60:K66)</f>
        <v>-3900</v>
      </c>
      <c r="L67" s="13"/>
      <c r="M67" s="108">
        <f>SUM(M60:M66)</f>
        <v>61752</v>
      </c>
    </row>
    <row r="68" spans="1:13" ht="7.5" customHeight="1">
      <c r="A68" s="92"/>
      <c r="D68" s="95"/>
      <c r="E68" s="95"/>
      <c r="G68" s="10"/>
      <c r="H68" s="10"/>
      <c r="I68" s="10"/>
      <c r="J68" s="13"/>
      <c r="L68" s="13"/>
      <c r="M68" s="10"/>
    </row>
    <row r="69" spans="1:13" ht="21" customHeight="1">
      <c r="A69" s="92" t="s">
        <v>146</v>
      </c>
      <c r="D69" s="95"/>
      <c r="E69" s="95"/>
      <c r="G69" s="10">
        <f>G37+G57+G67</f>
        <v>3172</v>
      </c>
      <c r="H69" s="10"/>
      <c r="I69" s="10">
        <f>I37+I57+I67</f>
        <v>17845</v>
      </c>
      <c r="J69" s="13"/>
      <c r="K69" s="10">
        <f>K37+K57+K67</f>
        <v>4365</v>
      </c>
      <c r="L69" s="13"/>
      <c r="M69" s="10">
        <f>M37+M57+M67</f>
        <v>44171</v>
      </c>
    </row>
    <row r="70" spans="1:13" ht="7.5" customHeight="1">
      <c r="A70" s="92"/>
      <c r="D70" s="95"/>
      <c r="E70" s="95"/>
      <c r="G70" s="10"/>
      <c r="H70" s="10"/>
      <c r="I70" s="10"/>
      <c r="J70" s="13"/>
      <c r="L70" s="13"/>
      <c r="M70" s="10"/>
    </row>
    <row r="71" spans="1:13" ht="21" customHeight="1">
      <c r="A71" s="25" t="s">
        <v>88</v>
      </c>
      <c r="D71" s="95"/>
      <c r="E71" s="95"/>
      <c r="G71" s="53">
        <f>'งบแสดงฐานะการเงิน '!J12</f>
        <v>24300</v>
      </c>
      <c r="H71" s="10"/>
      <c r="I71" s="125">
        <v>60664</v>
      </c>
      <c r="J71" s="13"/>
      <c r="K71" s="53">
        <f>'งบแสดงฐานะการเงิน '!N12</f>
        <v>19429</v>
      </c>
      <c r="L71" s="13"/>
      <c r="M71" s="125">
        <v>28150</v>
      </c>
    </row>
    <row r="72" spans="1:13" ht="7.5" customHeight="1">
      <c r="A72" s="92"/>
      <c r="D72" s="95"/>
      <c r="E72" s="95"/>
      <c r="G72" s="10"/>
      <c r="H72" s="10"/>
      <c r="I72" s="10"/>
      <c r="J72" s="13"/>
      <c r="L72" s="13"/>
      <c r="M72" s="10"/>
    </row>
    <row r="73" spans="1:13" ht="21" customHeight="1" thickBot="1">
      <c r="A73" s="92" t="s">
        <v>89</v>
      </c>
      <c r="D73" s="95"/>
      <c r="E73" s="95"/>
      <c r="G73" s="60">
        <f>G69+G71</f>
        <v>27472</v>
      </c>
      <c r="H73" s="10"/>
      <c r="I73" s="60">
        <f>I69+I71</f>
        <v>78509</v>
      </c>
      <c r="J73" s="13"/>
      <c r="K73" s="60">
        <f>K69+K71</f>
        <v>23794</v>
      </c>
      <c r="L73" s="13"/>
      <c r="M73" s="60">
        <f>M69+M71</f>
        <v>72321</v>
      </c>
    </row>
    <row r="74" spans="1:13" ht="18" customHeight="1" thickTop="1">
      <c r="A74" s="92"/>
      <c r="D74" s="95"/>
      <c r="E74" s="95"/>
      <c r="G74" s="10"/>
      <c r="H74" s="10"/>
      <c r="I74" s="10"/>
      <c r="J74" s="13"/>
      <c r="L74" s="13"/>
      <c r="M74" s="10"/>
    </row>
    <row r="75" spans="1:13" s="173" customFormat="1" ht="20.25" customHeight="1">
      <c r="A75" s="156" t="s">
        <v>129</v>
      </c>
      <c r="H75" s="174"/>
      <c r="I75" s="174"/>
      <c r="J75" s="174"/>
      <c r="K75" s="174"/>
      <c r="L75" s="174"/>
      <c r="M75" s="174"/>
    </row>
    <row r="76" spans="1:13" s="173" customFormat="1" ht="18" customHeight="1">
      <c r="A76" s="156"/>
      <c r="H76" s="174"/>
      <c r="I76" s="174"/>
      <c r="J76" s="174"/>
      <c r="K76" s="174"/>
      <c r="L76" s="174"/>
      <c r="M76" s="174"/>
    </row>
    <row r="77" spans="1:13" s="173" customFormat="1" ht="21" customHeight="1">
      <c r="A77" s="131" t="s">
        <v>130</v>
      </c>
      <c r="H77" s="174"/>
      <c r="I77" s="174"/>
      <c r="J77" s="174"/>
      <c r="K77" s="174"/>
      <c r="L77" s="174"/>
      <c r="M77" s="174"/>
    </row>
    <row r="78" spans="1:13" s="173" customFormat="1" ht="9" customHeight="1">
      <c r="A78" s="131"/>
      <c r="H78" s="174"/>
      <c r="I78" s="174"/>
      <c r="J78" s="174"/>
      <c r="K78" s="174"/>
      <c r="L78" s="174"/>
      <c r="M78" s="174"/>
    </row>
    <row r="79" spans="1:13" s="173" customFormat="1" ht="21" customHeight="1">
      <c r="A79" s="121" t="s">
        <v>168</v>
      </c>
      <c r="H79" s="175"/>
      <c r="I79" s="176"/>
      <c r="J79" s="175"/>
      <c r="K79" s="176"/>
      <c r="L79" s="175"/>
      <c r="M79" s="176"/>
    </row>
    <row r="80" spans="1:13" ht="18" customHeight="1">
      <c r="A80" s="92"/>
      <c r="D80" s="95"/>
      <c r="E80" s="95"/>
      <c r="G80" s="10"/>
      <c r="H80" s="10"/>
      <c r="I80" s="10"/>
      <c r="J80" s="13"/>
      <c r="L80" s="13"/>
      <c r="M80" s="10"/>
    </row>
    <row r="81" spans="1:13" ht="21" customHeight="1">
      <c r="A81" s="92"/>
      <c r="D81" s="95"/>
      <c r="E81" s="95"/>
      <c r="G81" s="10"/>
      <c r="H81" s="10"/>
      <c r="I81" s="10"/>
      <c r="J81" s="13"/>
      <c r="L81" s="13"/>
      <c r="M81" s="10"/>
    </row>
    <row r="82" spans="7:11" ht="21.75" customHeight="1">
      <c r="G82" s="67">
        <f>+G73-'งบแสดงฐานะการเงิน '!H12</f>
        <v>0</v>
      </c>
      <c r="K82" s="10">
        <f>+K73-'งบแสดงฐานะการเงิน '!L12</f>
        <v>0</v>
      </c>
    </row>
    <row r="83" ht="21.75" customHeight="1">
      <c r="G83" s="67"/>
    </row>
  </sheetData>
  <sheetProtection/>
  <mergeCells count="6">
    <mergeCell ref="G5:M5"/>
    <mergeCell ref="G6:I6"/>
    <mergeCell ref="K6:M6"/>
    <mergeCell ref="G42:M42"/>
    <mergeCell ref="G43:I43"/>
    <mergeCell ref="K43:M43"/>
  </mergeCells>
  <printOptions/>
  <pageMargins left="0.78740157480315" right="0.118110236220472" top="0.78740157480315" bottom="0.590551181102362" header="0.393700787401575" footer="0.393700787401575"/>
  <pageSetup firstPageNumber="9" useFirstPageNumber="1" fitToHeight="2" horizontalDpi="600" verticalDpi="600" orientation="portrait" paperSize="9" scale="8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BPRAudit พลอย</cp:lastModifiedBy>
  <cp:lastPrinted>2018-08-10T03:45:50Z</cp:lastPrinted>
  <dcterms:created xsi:type="dcterms:W3CDTF">2005-01-05T08:17:29Z</dcterms:created>
  <dcterms:modified xsi:type="dcterms:W3CDTF">2018-08-10T03:46:17Z</dcterms:modified>
  <cp:category/>
  <cp:version/>
  <cp:contentType/>
  <cp:contentStatus/>
</cp:coreProperties>
</file>