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405" windowHeight="7155" tabRatio="851" activeTab="3"/>
  </bookViews>
  <sheets>
    <sheet name="งบแสดงฐานะการเงิน " sheetId="1" r:id="rId1"/>
    <sheet name="งบกำไรขาดทุนเบ็ดเสร็จ3เดือน" sheetId="2" r:id="rId2"/>
    <sheet name="งบกำไรขาดทุนเบ็ดเสร็จ9เดือน" sheetId="3" r:id="rId3"/>
    <sheet name="ส่วนของผู้ถือหุ้นงบรวม" sheetId="4" r:id="rId4"/>
    <sheet name="ส่วนของผู้ถือหุ้นงบเฉพาะ" sheetId="5" r:id="rId5"/>
    <sheet name="งบกระแสเงินสด" sheetId="6" r:id="rId6"/>
  </sheets>
  <definedNames>
    <definedName name="_xlnm.Print_Area" localSheetId="5">'งบกระแสเงินสด'!$A$1:$M$81</definedName>
    <definedName name="_xlnm.Print_Area" localSheetId="1">'งบกำไรขาดทุนเบ็ดเสร็จ3เดือน'!$A$1:$M$58</definedName>
    <definedName name="_xlnm.Print_Area" localSheetId="2">'งบกำไรขาดทุนเบ็ดเสร็จ9เดือน'!$A$1:$M$54</definedName>
    <definedName name="_xlnm.Print_Area" localSheetId="0">'งบแสดงฐานะการเงิน '!$A$1:$N$84</definedName>
    <definedName name="_xlnm.Print_Area" localSheetId="4">'ส่วนของผู้ถือหุ้นงบเฉพาะ'!$A$1:$O$33</definedName>
    <definedName name="_xlnm.Print_Area" localSheetId="3">'ส่วนของผู้ถือหุ้นงบรวม'!$A$1:$R$32</definedName>
  </definedNames>
  <calcPr fullCalcOnLoad="1"/>
</workbook>
</file>

<file path=xl/sharedStrings.xml><?xml version="1.0" encoding="utf-8"?>
<sst xmlns="http://schemas.openxmlformats.org/spreadsheetml/2006/main" count="520" uniqueCount="192">
  <si>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</si>
  <si>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</si>
  <si>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</si>
  <si>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</si>
  <si>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</si>
  <si>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</si>
  <si>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</si>
  <si>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</si>
  <si>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วัสดุคงเหลือ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</si>
  <si>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</si>
  <si>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</si>
  <si>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</si>
  <si>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</si>
  <si>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</si>
  <si>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</si>
  <si>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</si>
  <si>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</si>
  <si>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</si>
  <si>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</si>
  <si>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</si>
  <si>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</si>
  <si>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</si>
  <si>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 xml:space="preserve">งบแสดงการเปลี่ยนแปลงส่วนของผู้ถือหุ้น </t>
  </si>
  <si>
    <t>ตามกฎหมาย</t>
  </si>
  <si>
    <t>ค่าใช้จ่าย</t>
  </si>
  <si>
    <t>รวมค่าใช้จ่าย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</si>
  <si>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</si>
  <si>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</si>
  <si>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</si>
  <si>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</si>
  <si>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</si>
  <si>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</si>
  <si>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</si>
  <si>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</si>
  <si>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</si>
  <si>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>กระแสเงินสดจากกิจกรรมลงทุน</t>
  </si>
  <si>
    <t>กระแสเงินสดจากกิจกรรมจัดหาเงิน</t>
  </si>
  <si>
    <t>ดอกเบี้ยรับ</t>
  </si>
  <si>
    <t>จ่ายดอกเบี้ย</t>
  </si>
  <si>
    <t>รวมส่วนของผู้ถือหุ้น</t>
  </si>
  <si>
    <t>งบแสดงการเปลี่ยนแปลงส่วนของผู้ถือหุ้น</t>
  </si>
  <si>
    <t>-</t>
  </si>
  <si>
    <t xml:space="preserve">จัดสรรเพื่อ </t>
  </si>
  <si>
    <t>เป็นสำรอง</t>
  </si>
  <si>
    <t>ยังไม่ได้จัดสรร</t>
  </si>
  <si>
    <t>ปรับปรุงด้วย</t>
  </si>
  <si>
    <t>หนี้สินไม่หมุนเวียนอื่น</t>
  </si>
  <si>
    <t xml:space="preserve">ส่วนเกินมูลค่าหุ้น </t>
  </si>
  <si>
    <t>งบกระแสเงินสด (ต่อ)</t>
  </si>
  <si>
    <t>ค่าใช้จ่ายในการบริหาร</t>
  </si>
  <si>
    <t>ต้นทุนทางการเงิน</t>
  </si>
  <si>
    <t>ทุนเรือนหุ้น - หุ้นสามัญ มูลค่าหุ้นละ 1 บาท</t>
  </si>
  <si>
    <t>ค่าใช้จ่ายในการขาย</t>
  </si>
  <si>
    <t>งบแสดงฐานะการเงิน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</si>
  <si>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</si>
  <si>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</si>
  <si>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(ขาดทุนสะสม)</t>
  </si>
  <si>
    <t>อำนาจควบคุม</t>
  </si>
  <si>
    <t>.</t>
  </si>
  <si>
    <t>องค์ประกอบอื่นของส่วนของผู้ถือหุ้น</t>
  </si>
  <si>
    <t>องค์ประกอบอื่นของ</t>
  </si>
  <si>
    <t>สำรองตามกฎหมาย</t>
  </si>
  <si>
    <t xml:space="preserve">ลูกหนี้การค้าและลูกหนี้อื่น  </t>
  </si>
  <si>
    <t>ภาระผูกพันผลประโยชน์พนักงาน</t>
  </si>
  <si>
    <t>กำไร (ขาดทุน) สะสม</t>
  </si>
  <si>
    <t>รวม</t>
  </si>
  <si>
    <t>ลูกหนี้การค้าและลูกหนี้อื่น</t>
  </si>
  <si>
    <t>ที่ดิน อาคารและอุปกรณ์</t>
  </si>
  <si>
    <t xml:space="preserve"> -  ยังไม่ได้จัดสรร</t>
  </si>
  <si>
    <t>งบการเงินเฉพาะกิจการ</t>
  </si>
  <si>
    <t>สินทรัพย์ภาษีเงินได้รอการตัดบัญชี</t>
  </si>
  <si>
    <t>ส่วนของส่วนได้เสียที่ไม่มีอำนาจควบคุม</t>
  </si>
  <si>
    <t>ทุนที่ออกและ</t>
  </si>
  <si>
    <t>ชำระเต็มมูลค่าแล้ว</t>
  </si>
  <si>
    <t xml:space="preserve"> -  จัดสรรเพื่อเป็นสำรองตามกฎหมาย</t>
  </si>
  <si>
    <t>จัดสรรเพื่อเป็น</t>
  </si>
  <si>
    <t>หนี้สินดำเนินงาน</t>
  </si>
  <si>
    <t>จ่ายภาษีเงินได้</t>
  </si>
  <si>
    <t xml:space="preserve">กำไร (ขาดทุน) </t>
  </si>
  <si>
    <t>เงินลงทุนในบริษัทย่อย</t>
  </si>
  <si>
    <t>รับดอกเบี้ย</t>
  </si>
  <si>
    <t>เจ้าหนี้การค้าและเจ้าหนี้อื่น</t>
  </si>
  <si>
    <t>อสังหาริมทรัพย์เพื่อการลงทุน</t>
  </si>
  <si>
    <t>ของบริษัทใหญ่</t>
  </si>
  <si>
    <t>"ยังไม่ได้ตรวจสอบ"</t>
  </si>
  <si>
    <t>"สอบทานแล้ว"</t>
  </si>
  <si>
    <t>"ตรวจสอบแล้ว"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</si>
  <si>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</si>
  <si>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</si>
  <si>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กำไรสำหรับงวด</t>
  </si>
  <si>
    <t>พันบาท</t>
  </si>
  <si>
    <t>กำไรขาดทุนเบ็ดเสร็จอื่น</t>
  </si>
  <si>
    <t>ส่วนได้เสียที่ไม่มี</t>
  </si>
  <si>
    <t>ที่ดินและสิ่งปลูกสร้างรอการพัฒนา</t>
  </si>
  <si>
    <t>สินทรัพย์หมุนเวียนอื่น</t>
  </si>
  <si>
    <t>จ่ายชำระหนี้สินภายใต้สัญญาเช่าการเงิน</t>
  </si>
  <si>
    <t xml:space="preserve">รายการที่จะไม่ถูกบันทึกในส่วนของกำไรหรือขาดทุนในภายหลัง </t>
  </si>
  <si>
    <t xml:space="preserve">รายการที่จะถูกบันทึกในส่วนของกำไรหรือขาดทุนในภายหลัง </t>
  </si>
  <si>
    <t>หนี้สินภายใต้สัญญาเช่าการเงินส่วนที่ถึงกำหนดชำระภายในหนึ่งปี</t>
  </si>
  <si>
    <t>ส่วนที่เป็นของผู้ถือหุ้นของบริษัทใหญ่</t>
  </si>
  <si>
    <t>กำไร (ขาดทุน) เบ็ดเสร็จสำหรับงวด</t>
  </si>
  <si>
    <t>รวมกำไร (ขาดทุน) เบ็ดเสร็จสำหรับงวด</t>
  </si>
  <si>
    <t>กำไร (ขาดทุน) เบ็ดเสร็จอื่น</t>
  </si>
  <si>
    <t>กลับรายการจากการลดมูลค่าต้นทุนการพัฒนาอสังหาริมทรัพย์</t>
  </si>
  <si>
    <t>เงินสดสุทธิได้มา (ใช้ไป) จากกิจกรรมจัดหาเงิน</t>
  </si>
  <si>
    <t>เงินลงทุนระยะยาวอื่น - หลักทรัพย์เผื่อขาย</t>
  </si>
  <si>
    <t>กำไร (ขาดทุน) เบ็ดเสร็จอื่น - สุทธิจากภาษี</t>
  </si>
  <si>
    <t>รวมกำไร (ขาดทุน) เบ็ดเสร็จอื่นสำหรับงวด</t>
  </si>
  <si>
    <t>กำไร (ขาดทุน) เบ็ดเสร็จรวมสำหรับงวด</t>
  </si>
  <si>
    <t>รวมส่วนของผู้ถือหุ้นของบริษัทใหญ่</t>
  </si>
  <si>
    <t>หนี้สินภายใต้สัญญาเช่าการเงิน - สุทธิจากส่วนที่ถึงกำหนดชำระภายในหนึ่งปี</t>
  </si>
  <si>
    <t xml:space="preserve">   ประกันภัยสำหรับโครงการผลประโยชน์พนักงาน</t>
  </si>
  <si>
    <t>ส่วนของ</t>
  </si>
  <si>
    <t>ที่ยังไม่เกิดขึ้นจริงจาก</t>
  </si>
  <si>
    <t>เงินลงทุนในหลักทรัพย์เผื่อขาย</t>
  </si>
  <si>
    <t>เงินกู้ยืมระยะยาวจากสถาบันการเงินส่วนที่ถึงกำหนดชำระภายในหนึ่งปี</t>
  </si>
  <si>
    <t>เงินกู้ยืมระยะยาวจากสถาบันการเงิน-สุทธิจากส่วนที่ถึงกำหนดชำระภายในหนึ่งปี</t>
  </si>
  <si>
    <t xml:space="preserve">        - ภาษีเงินได้เกี่ยวกับกำไรจากการประมาณการตามหลักคณิตศาสตร์</t>
  </si>
  <si>
    <t>สินทรัพย์</t>
  </si>
  <si>
    <t>เงินให้กู้ยืมระยะยาวและดอกเบี้ยค้างรับแก่กิจการที่เกี่ยวข้องกัน</t>
  </si>
  <si>
    <t>สินทรัพย์ไม่มีตัวตน</t>
  </si>
  <si>
    <t>ภาษีเงินได้ถูกหัก ณ ที่จ่าย</t>
  </si>
  <si>
    <t>อื่นๆ</t>
  </si>
  <si>
    <t>ยอดคงเหลือ ณ วันที่ 1 มกราคม 2560</t>
  </si>
  <si>
    <t>เงินรับล่วงหน้าจากการขายที่ดินและสิ่งปลูกสร้างรอการพัฒนา</t>
  </si>
  <si>
    <t>ข้อมูลกระแสเงินสดเปิดเผยเพิ่มเติม</t>
  </si>
  <si>
    <t xml:space="preserve">รายการที่มิใช่เงินสด </t>
  </si>
  <si>
    <t>ค่าใช้จ่ายภาษีเงินได้</t>
  </si>
  <si>
    <t>5, 7</t>
  </si>
  <si>
    <t>ขาดทุนจากการตัดจำหน่ายภาษีเงินได้หัก ณ ที่จ่าย</t>
  </si>
  <si>
    <t>ประมาณการหนี้สินระยะสั้น</t>
  </si>
  <si>
    <t>รายได้เงินปันผล</t>
  </si>
  <si>
    <t>รับเงินปันผล</t>
  </si>
  <si>
    <t>รายการกับผู้ถือหุ้นที่บันทึกโดยตรงเข้าส่วนของผู้ถือหุ้น</t>
  </si>
  <si>
    <t>เพิ่มทุนเรือนหุ้น</t>
  </si>
  <si>
    <t>รวมรายการกับผู้ถือหุ้นที่บันทึกโดยตรงเข้าส่วนของผู้ถือหุ้น</t>
  </si>
  <si>
    <t>เงินให้กู้ยืมระยะยาวแก่กิจการที่เกี่ยวข้องกันเพิ่มขึ้น</t>
  </si>
  <si>
    <t>เงินสดจ่ายซื้อที่ดิน อาคารและอุปกรณ์</t>
  </si>
  <si>
    <t>เงินสดรับจากการเพิ่มทุนหุ้นสามัญ</t>
  </si>
  <si>
    <t>เงินกู้ยืมระยะยาวจากสถาบันการเงินเพิ่มขึ้น</t>
  </si>
  <si>
    <t>เงินสดรับจากเงินให้กู้ยืมระยะยาวแก่กิจการที่เกี่ยวข้องกัน</t>
  </si>
  <si>
    <t>จ่ายชำระคืนเงินกู้ยืมระยะสั้น</t>
  </si>
  <si>
    <t>31 ธันวาคม 2560</t>
  </si>
  <si>
    <t>เงินลงทุนในบริษัทร่วม</t>
  </si>
  <si>
    <t>ต้นทุนในการเตรียมหลุมฝังกลบ</t>
  </si>
  <si>
    <t>ยอดคงเหลือ ณ วันที่ 1 มกราคม 2561</t>
  </si>
  <si>
    <t>5, 17</t>
  </si>
  <si>
    <t xml:space="preserve">ทุนจดทะเบียน - 1,122,297,625  หุ้น มูลค่าหุ้นละ 1 บาท ในปี 2561 และ </t>
  </si>
  <si>
    <t>1,428,000,000  หุ้น มูลค่าหุ้นละ 1 บาท ในปี 2560</t>
  </si>
  <si>
    <t xml:space="preserve">ทุนที่ออกและชำระเต็มมูลค่าแล้ว - 1,122,297,625 หุ้น มูลค่าหุ้นละ 1 บาท </t>
  </si>
  <si>
    <t>ส่วนแบ่งขาดทุนจากเงินลงทุนในบริษัทร่วม</t>
  </si>
  <si>
    <t>กำไรจากการขายอสังหาริมทรัพย์เพื่อการลงทุน</t>
  </si>
  <si>
    <t>เงินปันผลจ่าย</t>
  </si>
  <si>
    <t>จ่ายชำระคืนเงินกู้ยืมระยะยาวจากสถาบันการเงิน</t>
  </si>
  <si>
    <t>ในปี 2560 บริษัทซื้อยานพาหนะภายใต้สัญญาเช่าการเงินจำนวน 1.2 ล้านบาท</t>
  </si>
  <si>
    <t>ภาษีเงินได้นิติบุคคลค้างจ่าย</t>
  </si>
  <si>
    <t>เงินกู้ยืมระยะสั้นจากสถาบันการเงิน</t>
  </si>
  <si>
    <t>ค่าใช้จ่ายผลประโยชน์พนักงาน</t>
  </si>
  <si>
    <t>เงินสดจ่ายเพื่อการลงทุนในบริษัทร่วม</t>
  </si>
  <si>
    <t>เงินสดจ่ายซื้อสินทรัพย์ไม่มีตัวตน</t>
  </si>
  <si>
    <t>เงินสดสุทธิได้มา (ใช้ไป) จากกิจกรรมดำเนินงาน</t>
  </si>
  <si>
    <t>เงินสดรับ (จ่าย) จากการดำเนินงาน</t>
  </si>
  <si>
    <t>เงินสดรับจากการจำหน่ายอสังหาริมทรัพย์เพื่อการลงทุน</t>
  </si>
  <si>
    <t>เงินรับล่วงหน้าจากการขายที่ดินและสิ่งปลูกสร้างรอการพัฒนาลดลง (เพิ่มขึ้น)</t>
  </si>
  <si>
    <t>ณ วันที่ 30 กันยายน 2561</t>
  </si>
  <si>
    <t>30 กันยายน 2561</t>
  </si>
  <si>
    <t>สำหรับงวดสามเดือนสิ้นสุดวันที่ 30 กันยายน 2561</t>
  </si>
  <si>
    <t>สำหรับงวดเก้าเดือนสิ้นสุดวันที่ 30 กันยายน 2561</t>
  </si>
  <si>
    <t>ยอดคงเหลือ ณ วันที่ 30 กันยายน 2560</t>
  </si>
  <si>
    <t>ยอดคงเหลือ ณ วันที่ 30 กันยายน 2561</t>
  </si>
  <si>
    <t>รายได้จากการขายและให้บริการ - ธุรกิจให้บริการและกำจัดกากอุตสาหกรรม</t>
  </si>
  <si>
    <t>ต้นทุนขายและบริการ - ธุรกิจให้บริการและกำจัดกากอุตสาหกรรม</t>
  </si>
  <si>
    <t>เงินสดและรายการเทียบเท่าเงินสดเพิ่มขึ้น (ลดลง) - สุทธิ</t>
  </si>
  <si>
    <t>กำไรจากการขายที่ดินและสิ่งปลูกสร้างรอการพัฒนา</t>
  </si>
  <si>
    <t>เงินสดรับจากการจำหน่ายที่ดินและสิ่งปลูกสร้างรอการพัฒนา</t>
  </si>
  <si>
    <t>20</t>
  </si>
  <si>
    <t>กำไรจากการจำหน่ายสินทรัพย์ถาวร</t>
  </si>
  <si>
    <t>กำไรก่อนส่วนแบ่งขาดทุนจากเงินลงทุนในบริษัทร่วมและภาษีเงินได้</t>
  </si>
  <si>
    <t>กำไรก่อนภาษีเงินได้</t>
  </si>
  <si>
    <t>การแบ่งปันกำไรสำหรับงวด</t>
  </si>
  <si>
    <t>การแบ่งปันกำไรเบ็ดเสร็จรวมสำหรับงวด</t>
  </si>
  <si>
    <t>กำไรต่อหุ้น (บาท)</t>
  </si>
  <si>
    <t>ขาดทุนจากการตัดจำหน่ายสินทรัพย์ถาวร</t>
  </si>
  <si>
    <t>กำไร (ขาดทุน) จากการดำเนินงานก่อนเปลี่ยนแปลงในสินทรัพย์และ</t>
  </si>
  <si>
    <t>กลับรายการหนี้สงสัยจะสูญ</t>
  </si>
  <si>
    <t>กำไรสะสม</t>
  </si>
  <si>
    <t xml:space="preserve">        กำไร (ขาดทุน) ที่ยังไม่เกิดขึ้นจริงจากการเปลี่ยนแปลงมูลค่าของ</t>
  </si>
  <si>
    <t>ในหลักทรัพย์เผื่อขาย</t>
  </si>
  <si>
    <t xml:space="preserve">        กำไร(ขาดทุน)ที่ยังไม่เกิดขึ้นจริงจากการเปลี่ยนแปลงมูลค่าของเงินลงทุน</t>
  </si>
  <si>
    <t>เงินสดรับจากการจำหน่ายอุปกรณ์</t>
  </si>
  <si>
    <t>เงินสดสุทธิได้มา (ใช้ไป) จากกิจกรรมลงทุน</t>
  </si>
  <si>
    <t>เงินฝากสถาบันการเงินที่มีภาระค้ำประกันลดลง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</si>
</sst>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US$&quot;#,##0;\-&quot;US$&quot;#,##0"/>
    <numFmt numFmtId="177" formatCode="&quot;US$&quot;#,##0;[Red]\-&quot;US$&quot;#,##0"/>
    <numFmt numFmtId="178" formatCode="&quot;US$&quot;#,##0.00;\-&quot;US$&quot;#,##0.00"/>
    <numFmt numFmtId="179" formatCode="&quot;US$&quot;#,##0.00;[Red]\-&quot;US$&quot;#,##0.00"/>
    <numFmt numFmtId="180" formatCode="_-&quot;US$&quot;* #,##0_-;\-&quot;US$&quot;* #,##0_-;_-&quot;US$&quot;* &quot;-&quot;_-;_-@_-"/>
    <numFmt numFmtId="181" formatCode="_-&quot;US$&quot;* #,##0.00_-;\-&quot;US$&quot;* #,##0.00_-;_-&quot;US$&quot;* &quot;-&quot;??_-;_-@_-"/>
    <numFmt numFmtId="182" formatCode="#,##0\ ;\(#,##0\)"/>
    <numFmt numFmtId="183" formatCode="#,##0.00\ ;\(#,##0.00\)"/>
    <numFmt numFmtId="184" formatCode="_(* #,##0_);_(* \(#,##0\);_(* &quot;-&quot;??_);_(@_)"/>
    <numFmt numFmtId="185" formatCode="#,##0.000\ ;\(#,##0.000\)"/>
    <numFmt numFmtId="186" formatCode="_(* #,##0.0000_);_(* \(#,##0.0000\);_(* &quot;-&quot;??_);_(@_)"/>
    <numFmt numFmtId="187" formatCode="[$-1010000]d/m/yy;@"/>
    <numFmt numFmtId="188" formatCode="#,##0;\(#,##0\)"/>
    <numFmt numFmtId="189" formatCode="_(* #,##0.000_);_(* \(#,##0.000\);_(* &quot;-&quot;??_);_(@_)"/>
    <numFmt numFmtId="190" formatCode="_-* #,##0.000_-;\-* #,##0.000_-;_-* &quot;-&quot;??_-;_-@_-"/>
    <numFmt numFmtId="191" formatCode="#,##0.0000\ ;\(#,##0.0000\)"/>
    <numFmt numFmtId="192" formatCode="#,##0.0\ ;\(#,##0.0\)"/>
    <numFmt numFmtId="193" formatCode="#,##0.00000\ ;\(#,##0.00000\)"/>
    <numFmt numFmtId="194" formatCode="#,##0.000000\ ;\(#,##0.000000\)"/>
    <numFmt numFmtId="195" formatCode="#,##0.0000000\ ;\(#,##0.0000000\)"/>
    <numFmt numFmtId="196" formatCode="#,##0.00000000\ ;\(#,##0.000000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5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sz val="8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sz val="14"/>
      <name val="Cordia New"/>
      <family val="2"/>
    </font>
    <font>
      <b/>
      <i/>
      <sz val="14"/>
      <name val="Angsana New"/>
      <family val="1"/>
    </font>
    <font>
      <sz val="10"/>
      <name val="ApFont"/>
      <family val="0"/>
    </font>
    <font>
      <i/>
      <sz val="14"/>
      <color indexed="8"/>
      <name val="Angsana New"/>
      <family val="1"/>
    </font>
    <font>
      <sz val="14"/>
      <color indexed="8"/>
      <name val="Angsana New"/>
      <family val="1"/>
    </font>
    <font>
      <sz val="14"/>
      <color indexed="9"/>
      <name val="Angsana New"/>
      <family val="1"/>
    </font>
    <font>
      <b/>
      <i/>
      <sz val="15"/>
      <color indexed="8"/>
      <name val="Angsana New"/>
      <family val="1"/>
    </font>
    <font>
      <b/>
      <i/>
      <sz val="14"/>
      <color indexed="8"/>
      <name val="Angsana New"/>
      <family val="1"/>
    </font>
    <font>
      <sz val="14"/>
      <color indexed="10"/>
      <name val="Angsana New"/>
      <family val="1"/>
    </font>
    <font>
      <sz val="14"/>
      <color indexed="62"/>
      <name val="Angsana New"/>
      <family val="1"/>
    </font>
    <font>
      <i/>
      <sz val="14"/>
      <color indexed="10"/>
      <name val="Angsana New"/>
      <family val="1"/>
    </font>
    <font>
      <i/>
      <sz val="14"/>
      <color theme="1"/>
      <name val="Angsana New"/>
      <family val="1"/>
    </font>
    <font>
      <sz val="14"/>
      <color theme="1"/>
      <name val="Angsana New"/>
      <family val="1"/>
    </font>
    <font>
      <sz val="14"/>
      <color theme="0"/>
      <name val="Angsana New"/>
      <family val="1"/>
    </font>
    <font>
      <b/>
      <i/>
      <sz val="15"/>
      <color theme="1"/>
      <name val="Angsana New"/>
      <family val="1"/>
    </font>
    <font>
      <b/>
      <i/>
      <sz val="14"/>
      <color theme="1"/>
      <name val="Angsana New"/>
      <family val="1"/>
    </font>
    <font>
      <sz val="14"/>
      <color rgb="FFFF0000"/>
      <name val="Angsana New"/>
      <family val="1"/>
    </font>
    <font>
      <sz val="14"/>
      <color theme="3" tint="0.39998000860214233"/>
      <name val="Angsana New"/>
      <family val="1"/>
    </font>
    <font>
      <i/>
      <sz val="14"/>
      <color rgb="FFFF0000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20" borderId="1" applyNumberFormat="0" applyAlignment="0" applyProtection="0"/>
    <xf numFmtId="0" fontId="8" fillId="21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8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199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182" fontId="24" fillId="0" borderId="0" xfId="0" applyNumberFormat="1" applyFont="1" applyBorder="1" applyAlignment="1">
      <alignment horizontal="right"/>
    </xf>
    <xf numFmtId="182" fontId="24" fillId="0" borderId="0" xfId="0" applyNumberFormat="1" applyFont="1" applyFill="1" applyBorder="1" applyAlignment="1">
      <alignment horizontal="right"/>
    </xf>
    <xf numFmtId="184" fontId="24" fillId="0" borderId="0" xfId="42" applyNumberFormat="1" applyFont="1" applyFill="1" applyBorder="1" applyAlignment="1">
      <alignment/>
    </xf>
    <xf numFmtId="184" fontId="24" fillId="0" borderId="0" xfId="42" applyNumberFormat="1" applyFont="1" applyBorder="1" applyAlignment="1">
      <alignment horizontal="center"/>
    </xf>
    <xf numFmtId="184" fontId="24" fillId="0" borderId="0" xfId="42" applyNumberFormat="1" applyFont="1" applyFill="1" applyBorder="1" applyAlignment="1">
      <alignment horizontal="center"/>
    </xf>
    <xf numFmtId="184" fontId="24" fillId="0" borderId="0" xfId="42" applyNumberFormat="1" applyFont="1" applyFill="1" applyBorder="1" applyAlignment="1">
      <alignment horizontal="right"/>
    </xf>
    <xf numFmtId="184" fontId="24" fillId="0" borderId="10" xfId="42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vertical="center"/>
    </xf>
    <xf numFmtId="184" fontId="24" fillId="0" borderId="11" xfId="42" applyNumberFormat="1" applyFont="1" applyFill="1" applyBorder="1" applyAlignment="1">
      <alignment horizontal="right"/>
    </xf>
    <xf numFmtId="175" fontId="24" fillId="0" borderId="0" xfId="42" applyFont="1" applyBorder="1" applyAlignment="1">
      <alignment horizontal="right"/>
    </xf>
    <xf numFmtId="175" fontId="24" fillId="0" borderId="0" xfId="42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4" fillId="0" borderId="11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184" fontId="24" fillId="0" borderId="0" xfId="42" applyNumberFormat="1" applyFont="1" applyFill="1" applyBorder="1" applyAlignment="1">
      <alignment vertical="center"/>
    </xf>
    <xf numFmtId="184" fontId="23" fillId="0" borderId="0" xfId="42" applyNumberFormat="1" applyFont="1" applyFill="1" applyBorder="1" applyAlignment="1">
      <alignment vertical="center"/>
    </xf>
    <xf numFmtId="182" fontId="24" fillId="0" borderId="0" xfId="0" applyNumberFormat="1" applyFont="1" applyFill="1" applyBorder="1" applyAlignment="1">
      <alignment horizontal="right" vertical="center"/>
    </xf>
    <xf numFmtId="184" fontId="24" fillId="0" borderId="0" xfId="42" applyNumberFormat="1" applyFont="1" applyFill="1" applyBorder="1" applyAlignment="1">
      <alignment horizontal="right" vertical="center"/>
    </xf>
    <xf numFmtId="184" fontId="24" fillId="0" borderId="0" xfId="42" applyNumberFormat="1" applyFont="1" applyFill="1" applyBorder="1" applyAlignment="1">
      <alignment horizontal="center" vertical="center"/>
    </xf>
    <xf numFmtId="184" fontId="24" fillId="0" borderId="12" xfId="42" applyNumberFormat="1" applyFont="1" applyFill="1" applyBorder="1" applyAlignment="1">
      <alignment horizontal="right" vertical="center"/>
    </xf>
    <xf numFmtId="182" fontId="24" fillId="0" borderId="0" xfId="0" applyNumberFormat="1" applyFont="1" applyFill="1" applyBorder="1" applyAlignment="1">
      <alignment horizontal="center"/>
    </xf>
    <xf numFmtId="184" fontId="24" fillId="0" borderId="10" xfId="42" applyNumberFormat="1" applyFont="1" applyFill="1" applyBorder="1" applyAlignment="1">
      <alignment horizontal="right" vertical="center"/>
    </xf>
    <xf numFmtId="184" fontId="24" fillId="0" borderId="0" xfId="47" applyNumberFormat="1" applyFont="1" applyFill="1" applyBorder="1" applyAlignment="1">
      <alignment/>
    </xf>
    <xf numFmtId="184" fontId="24" fillId="0" borderId="0" xfId="47" applyNumberFormat="1" applyFont="1" applyFill="1" applyBorder="1" applyAlignment="1">
      <alignment horizontal="right"/>
    </xf>
    <xf numFmtId="175" fontId="24" fillId="0" borderId="0" xfId="42" applyFont="1" applyFill="1" applyBorder="1" applyAlignment="1">
      <alignment horizontal="right" vertical="center"/>
    </xf>
    <xf numFmtId="184" fontId="24" fillId="0" borderId="11" xfId="42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center"/>
    </xf>
    <xf numFmtId="182" fontId="24" fillId="0" borderId="10" xfId="0" applyNumberFormat="1" applyFont="1" applyFill="1" applyBorder="1" applyAlignment="1">
      <alignment horizontal="right"/>
    </xf>
    <xf numFmtId="184" fontId="24" fillId="0" borderId="13" xfId="42" applyNumberFormat="1" applyFont="1" applyFill="1" applyBorder="1" applyAlignment="1">
      <alignment horizontal="center"/>
    </xf>
    <xf numFmtId="183" fontId="24" fillId="0" borderId="0" xfId="0" applyNumberFormat="1" applyFont="1" applyFill="1" applyBorder="1" applyAlignment="1">
      <alignment horizontal="right"/>
    </xf>
    <xf numFmtId="183" fontId="24" fillId="0" borderId="0" xfId="0" applyNumberFormat="1" applyFont="1" applyBorder="1" applyAlignment="1">
      <alignment horizontal="right"/>
    </xf>
    <xf numFmtId="182" fontId="24" fillId="0" borderId="13" xfId="0" applyNumberFormat="1" applyFont="1" applyFill="1" applyBorder="1" applyAlignment="1">
      <alignment horizontal="right"/>
    </xf>
    <xf numFmtId="183" fontId="24" fillId="0" borderId="0" xfId="0" applyNumberFormat="1" applyFont="1" applyBorder="1" applyAlignment="1">
      <alignment/>
    </xf>
    <xf numFmtId="0" fontId="23" fillId="0" borderId="0" xfId="65" applyFont="1" applyFill="1" applyAlignment="1">
      <alignment/>
      <protection/>
    </xf>
    <xf numFmtId="184" fontId="24" fillId="0" borderId="11" xfId="42" applyNumberFormat="1" applyFont="1" applyFill="1" applyBorder="1" applyAlignment="1">
      <alignment/>
    </xf>
    <xf numFmtId="184" fontId="24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/>
    </xf>
    <xf numFmtId="184" fontId="24" fillId="0" borderId="11" xfId="42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vertical="center"/>
    </xf>
    <xf numFmtId="184" fontId="24" fillId="0" borderId="12" xfId="42" applyNumberFormat="1" applyFont="1" applyFill="1" applyBorder="1" applyAlignment="1">
      <alignment/>
    </xf>
    <xf numFmtId="182" fontId="24" fillId="0" borderId="1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49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/>
    </xf>
    <xf numFmtId="182" fontId="24" fillId="0" borderId="0" xfId="0" applyNumberFormat="1" applyFont="1" applyFill="1" applyBorder="1" applyAlignment="1">
      <alignment/>
    </xf>
    <xf numFmtId="175" fontId="24" fillId="0" borderId="0" xfId="42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184" fontId="24" fillId="0" borderId="0" xfId="0" applyNumberFormat="1" applyFont="1" applyFill="1" applyBorder="1" applyAlignment="1">
      <alignment horizontal="right"/>
    </xf>
    <xf numFmtId="182" fontId="24" fillId="0" borderId="0" xfId="0" applyNumberFormat="1" applyFont="1" applyFill="1" applyAlignment="1">
      <alignment/>
    </xf>
    <xf numFmtId="184" fontId="24" fillId="0" borderId="0" xfId="42" applyNumberFormat="1" applyFont="1" applyFill="1" applyAlignment="1">
      <alignment/>
    </xf>
    <xf numFmtId="0" fontId="24" fillId="0" borderId="14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right"/>
    </xf>
    <xf numFmtId="184" fontId="24" fillId="0" borderId="10" xfId="42" applyNumberFormat="1" applyFont="1" applyFill="1" applyBorder="1" applyAlignment="1">
      <alignment horizontal="center" vertical="center"/>
    </xf>
    <xf numFmtId="184" fontId="24" fillId="0" borderId="11" xfId="42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175" fontId="24" fillId="0" borderId="0" xfId="42" applyFont="1" applyFill="1" applyAlignment="1">
      <alignment/>
    </xf>
    <xf numFmtId="0" fontId="24" fillId="0" borderId="0" xfId="42" applyNumberFormat="1" applyFont="1" applyFill="1" applyAlignment="1">
      <alignment/>
    </xf>
    <xf numFmtId="184" fontId="24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vertical="center"/>
    </xf>
    <xf numFmtId="184" fontId="24" fillId="0" borderId="14" xfId="42" applyNumberFormat="1" applyFont="1" applyFill="1" applyBorder="1" applyAlignment="1">
      <alignment horizontal="center"/>
    </xf>
    <xf numFmtId="0" fontId="24" fillId="0" borderId="0" xfId="0" applyFont="1" applyFill="1" applyBorder="1" applyAlignment="1" quotePrefix="1">
      <alignment/>
    </xf>
    <xf numFmtId="49" fontId="23" fillId="0" borderId="0" xfId="0" applyNumberFormat="1" applyFont="1" applyFill="1" applyBorder="1" applyAlignment="1">
      <alignment/>
    </xf>
    <xf numFmtId="184" fontId="24" fillId="0" borderId="0" xfId="47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184" fontId="24" fillId="0" borderId="0" xfId="47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84" fontId="38" fillId="0" borderId="11" xfId="42" applyNumberFormat="1" applyFont="1" applyFill="1" applyBorder="1" applyAlignment="1">
      <alignment horizontal="right" vertical="center"/>
    </xf>
    <xf numFmtId="175" fontId="24" fillId="0" borderId="0" xfId="47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/>
    </xf>
    <xf numFmtId="184" fontId="24" fillId="0" borderId="14" xfId="42" applyNumberFormat="1" applyFont="1" applyFill="1" applyBorder="1" applyAlignment="1">
      <alignment horizontal="right" vertical="center"/>
    </xf>
    <xf numFmtId="182" fontId="24" fillId="0" borderId="12" xfId="0" applyNumberFormat="1" applyFont="1" applyFill="1" applyBorder="1" applyAlignment="1">
      <alignment horizontal="right"/>
    </xf>
    <xf numFmtId="184" fontId="24" fillId="0" borderId="10" xfId="47" applyNumberFormat="1" applyFont="1" applyFill="1" applyBorder="1" applyAlignment="1">
      <alignment horizontal="center" vertical="center"/>
    </xf>
    <xf numFmtId="182" fontId="24" fillId="0" borderId="10" xfId="0" applyNumberFormat="1" applyFont="1" applyFill="1" applyBorder="1" applyAlignment="1">
      <alignment horizontal="center"/>
    </xf>
    <xf numFmtId="184" fontId="24" fillId="0" borderId="10" xfId="42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182" fontId="24" fillId="0" borderId="0" xfId="0" applyNumberFormat="1" applyFont="1" applyFill="1" applyBorder="1" applyAlignment="1">
      <alignment horizontal="center" vertical="center"/>
    </xf>
    <xf numFmtId="175" fontId="24" fillId="0" borderId="13" xfId="47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184" fontId="24" fillId="0" borderId="0" xfId="0" applyNumberFormat="1" applyFont="1" applyFill="1" applyAlignment="1">
      <alignment horizontal="center"/>
    </xf>
    <xf numFmtId="187" fontId="24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right" vertical="center"/>
    </xf>
    <xf numFmtId="184" fontId="24" fillId="0" borderId="0" xfId="49" applyNumberFormat="1" applyFont="1" applyFill="1" applyAlignment="1">
      <alignment horizontal="center"/>
    </xf>
    <xf numFmtId="184" fontId="24" fillId="0" borderId="0" xfId="49" applyNumberFormat="1" applyFont="1" applyFill="1" applyAlignment="1">
      <alignment/>
    </xf>
    <xf numFmtId="184" fontId="24" fillId="0" borderId="0" xfId="49" applyNumberFormat="1" applyFont="1" applyFill="1" applyBorder="1" applyAlignment="1">
      <alignment horizontal="center"/>
    </xf>
    <xf numFmtId="184" fontId="24" fillId="0" borderId="11" xfId="49" applyNumberFormat="1" applyFont="1" applyFill="1" applyBorder="1" applyAlignment="1">
      <alignment horizontal="center"/>
    </xf>
    <xf numFmtId="184" fontId="24" fillId="0" borderId="1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184" fontId="24" fillId="0" borderId="0" xfId="49" applyNumberFormat="1" applyFont="1" applyFill="1" applyBorder="1" applyAlignment="1">
      <alignment/>
    </xf>
    <xf numFmtId="184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/>
    </xf>
    <xf numFmtId="184" fontId="24" fillId="0" borderId="11" xfId="49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37" fontId="24" fillId="0" borderId="11" xfId="0" applyNumberFormat="1" applyFont="1" applyFill="1" applyBorder="1" applyAlignment="1">
      <alignment horizontal="center"/>
    </xf>
    <xf numFmtId="184" fontId="24" fillId="0" borderId="0" xfId="0" applyNumberFormat="1" applyFont="1" applyFill="1" applyBorder="1" applyAlignment="1">
      <alignment horizontal="center"/>
    </xf>
    <xf numFmtId="184" fontId="39" fillId="0" borderId="0" xfId="0" applyNumberFormat="1" applyFont="1" applyFill="1" applyBorder="1" applyAlignment="1">
      <alignment horizontal="right"/>
    </xf>
    <xf numFmtId="184" fontId="24" fillId="0" borderId="12" xfId="42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24" fillId="0" borderId="0" xfId="0" applyNumberFormat="1" applyFont="1" applyFill="1" applyBorder="1" applyAlignment="1">
      <alignment horizontal="centerContinuous"/>
    </xf>
    <xf numFmtId="37" fontId="24" fillId="0" borderId="0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Continuous"/>
    </xf>
    <xf numFmtId="187" fontId="24" fillId="0" borderId="0" xfId="0" applyNumberFormat="1" applyFont="1" applyFill="1" applyAlignment="1">
      <alignment/>
    </xf>
    <xf numFmtId="184" fontId="24" fillId="0" borderId="10" xfId="42" applyNumberFormat="1" applyFont="1" applyFill="1" applyBorder="1" applyAlignment="1">
      <alignment horizontal="left"/>
    </xf>
    <xf numFmtId="175" fontId="23" fillId="0" borderId="0" xfId="42" applyFont="1" applyFill="1" applyBorder="1" applyAlignment="1">
      <alignment/>
    </xf>
    <xf numFmtId="184" fontId="24" fillId="0" borderId="12" xfId="42" applyNumberFormat="1" applyFont="1" applyFill="1" applyBorder="1" applyAlignment="1">
      <alignment horizontal="right"/>
    </xf>
    <xf numFmtId="49" fontId="40" fillId="0" borderId="0" xfId="0" applyNumberFormat="1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1" fillId="0" borderId="0" xfId="0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185" fontId="24" fillId="0" borderId="12" xfId="0" applyNumberFormat="1" applyFont="1" applyFill="1" applyBorder="1" applyAlignment="1">
      <alignment horizontal="right"/>
    </xf>
    <xf numFmtId="182" fontId="42" fillId="0" borderId="0" xfId="0" applyNumberFormat="1" applyFont="1" applyFill="1" applyBorder="1" applyAlignment="1">
      <alignment horizontal="right"/>
    </xf>
    <xf numFmtId="184" fontId="42" fillId="0" borderId="0" xfId="0" applyNumberFormat="1" applyFont="1" applyFill="1" applyBorder="1" applyAlignment="1">
      <alignment horizontal="right"/>
    </xf>
    <xf numFmtId="182" fontId="24" fillId="0" borderId="12" xfId="0" applyNumberFormat="1" applyFont="1" applyFill="1" applyBorder="1" applyAlignment="1">
      <alignment horizontal="right" vertical="center"/>
    </xf>
    <xf numFmtId="38" fontId="23" fillId="0" borderId="0" xfId="66" applyNumberFormat="1" applyFont="1" applyFill="1" applyAlignment="1">
      <alignment vertical="center"/>
      <protection/>
    </xf>
    <xf numFmtId="38" fontId="23" fillId="0" borderId="0" xfId="0" applyNumberFormat="1" applyFont="1" applyFill="1" applyAlignment="1">
      <alignment vertical="center"/>
    </xf>
    <xf numFmtId="37" fontId="23" fillId="0" borderId="0" xfId="0" applyNumberFormat="1" applyFont="1" applyFill="1" applyAlignment="1">
      <alignment vertical="center"/>
    </xf>
    <xf numFmtId="182" fontId="24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wrapText="1"/>
    </xf>
    <xf numFmtId="184" fontId="24" fillId="0" borderId="11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182" fontId="43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 quotePrefix="1">
      <alignment vertical="center"/>
    </xf>
    <xf numFmtId="184" fontId="24" fillId="0" borderId="0" xfId="46" applyNumberFormat="1" applyFont="1" applyFill="1" applyBorder="1" applyAlignment="1">
      <alignment horizontal="center" vertical="center"/>
    </xf>
    <xf numFmtId="175" fontId="24" fillId="0" borderId="11" xfId="49" applyNumberFormat="1" applyFont="1" applyFill="1" applyBorder="1" applyAlignment="1">
      <alignment horizontal="center"/>
    </xf>
    <xf numFmtId="184" fontId="24" fillId="0" borderId="0" xfId="46" applyNumberFormat="1" applyFont="1" applyFill="1" applyBorder="1" applyAlignment="1">
      <alignment horizontal="center"/>
    </xf>
    <xf numFmtId="184" fontId="24" fillId="0" borderId="11" xfId="46" applyNumberFormat="1" applyFont="1" applyFill="1" applyBorder="1" applyAlignment="1">
      <alignment horizontal="center"/>
    </xf>
    <xf numFmtId="184" fontId="24" fillId="0" borderId="0" xfId="46" applyNumberFormat="1" applyFont="1" applyFill="1" applyBorder="1" applyAlignment="1">
      <alignment horizontal="right"/>
    </xf>
    <xf numFmtId="0" fontId="24" fillId="0" borderId="0" xfId="0" applyFont="1" applyFill="1" applyAlignment="1">
      <alignment horizontal="center" vertical="center"/>
    </xf>
    <xf numFmtId="188" fontId="24" fillId="0" borderId="0" xfId="63" applyNumberFormat="1" applyFont="1" applyFill="1" applyAlignment="1">
      <alignment vertical="center"/>
      <protection/>
    </xf>
    <xf numFmtId="38" fontId="24" fillId="0" borderId="0" xfId="0" applyNumberFormat="1" applyFont="1" applyFill="1" applyAlignment="1">
      <alignment vertical="center"/>
    </xf>
    <xf numFmtId="173" fontId="24" fillId="0" borderId="0" xfId="0" applyNumberFormat="1" applyFont="1" applyFill="1" applyAlignment="1">
      <alignment vertical="center"/>
    </xf>
    <xf numFmtId="184" fontId="24" fillId="0" borderId="0" xfId="42" applyNumberFormat="1" applyFont="1" applyFill="1" applyAlignment="1">
      <alignment horizontal="center" vertical="center"/>
    </xf>
    <xf numFmtId="184" fontId="24" fillId="0" borderId="0" xfId="42" applyNumberFormat="1" applyFont="1" applyFill="1" applyAlignment="1">
      <alignment vertical="center"/>
    </xf>
    <xf numFmtId="175" fontId="24" fillId="0" borderId="0" xfId="42" applyFont="1" applyBorder="1" applyAlignment="1">
      <alignment/>
    </xf>
    <xf numFmtId="184" fontId="24" fillId="0" borderId="0" xfId="42" applyNumberFormat="1" applyFont="1" applyBorder="1" applyAlignment="1">
      <alignment/>
    </xf>
    <xf numFmtId="190" fontId="24" fillId="0" borderId="0" xfId="0" applyNumberFormat="1" applyFont="1" applyFill="1" applyBorder="1" applyAlignment="1">
      <alignment/>
    </xf>
    <xf numFmtId="189" fontId="24" fillId="0" borderId="0" xfId="42" applyNumberFormat="1" applyFont="1" applyFill="1" applyBorder="1" applyAlignment="1">
      <alignment/>
    </xf>
    <xf numFmtId="0" fontId="2" fillId="0" borderId="0" xfId="64" applyFont="1" applyFill="1" applyBorder="1" applyAlignment="1">
      <alignment/>
      <protection/>
    </xf>
    <xf numFmtId="0" fontId="0" fillId="0" borderId="0" xfId="64" applyFont="1" applyFill="1" applyBorder="1" applyAlignment="1">
      <alignment/>
      <protection/>
    </xf>
    <xf numFmtId="182" fontId="24" fillId="0" borderId="10" xfId="0" applyNumberFormat="1" applyFont="1" applyFill="1" applyBorder="1" applyAlignment="1">
      <alignment/>
    </xf>
    <xf numFmtId="182" fontId="24" fillId="0" borderId="0" xfId="0" applyNumberFormat="1" applyFont="1" applyFill="1" applyAlignment="1">
      <alignment horizontal="right"/>
    </xf>
    <xf numFmtId="175" fontId="24" fillId="0" borderId="0" xfId="44" applyNumberFormat="1" applyFont="1" applyFill="1" applyBorder="1" applyAlignment="1">
      <alignment/>
    </xf>
    <xf numFmtId="182" fontId="25" fillId="0" borderId="0" xfId="0" applyNumberFormat="1" applyFont="1" applyFill="1" applyBorder="1" applyAlignment="1">
      <alignment horizontal="center"/>
    </xf>
    <xf numFmtId="182" fontId="24" fillId="0" borderId="11" xfId="0" applyNumberFormat="1" applyFont="1" applyFill="1" applyBorder="1" applyAlignment="1">
      <alignment horizontal="center"/>
    </xf>
    <xf numFmtId="0" fontId="0" fillId="0" borderId="0" xfId="64" applyFont="1" applyFill="1" applyBorder="1" applyAlignment="1">
      <alignment/>
      <protection/>
    </xf>
    <xf numFmtId="182" fontId="38" fillId="0" borderId="0" xfId="0" applyNumberFormat="1" applyFont="1" applyFill="1" applyBorder="1" applyAlignment="1">
      <alignment horizontal="right"/>
    </xf>
    <xf numFmtId="175" fontId="24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_Lead-Superblock-Q2'07 AKE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2" xfId="65"/>
    <cellStyle name="Normal_T240 - BS&amp;PLT - YE12'08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เครื่องหมายจุลภาค 2" xfId="73"/>
    <cellStyle name="ปกติ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view="pageBreakPreview" zoomScale="115" zoomScaleNormal="80" zoomScaleSheetLayoutView="115" workbookViewId="0" topLeftCell="A70">
      <selection activeCell="E86" sqref="E86"/>
    </sheetView>
  </sheetViews>
  <sheetFormatPr defaultColWidth="9.140625" defaultRowHeight="21.75" customHeight="1"/>
  <cols>
    <col min="1" max="1" width="2.8515625" style="28" customWidth="1"/>
    <col min="2" max="2" width="2.140625" style="28" customWidth="1"/>
    <col min="3" max="3" width="5.00390625" style="25" customWidth="1"/>
    <col min="4" max="4" width="3.8515625" style="25" customWidth="1"/>
    <col min="5" max="5" width="49.57421875" style="25" customWidth="1"/>
    <col min="6" max="6" width="8.140625" style="148" customWidth="1"/>
    <col min="7" max="7" width="0.9921875" style="28" customWidth="1"/>
    <col min="8" max="8" width="14.8515625" style="28" customWidth="1"/>
    <col min="9" max="9" width="0.9921875" style="28" customWidth="1"/>
    <col min="10" max="10" width="14.7109375" style="28" customWidth="1"/>
    <col min="11" max="11" width="0.9921875" style="28" customWidth="1"/>
    <col min="12" max="12" width="14.8515625" style="28" customWidth="1"/>
    <col min="13" max="13" width="0.9921875" style="28" customWidth="1"/>
    <col min="14" max="14" width="14.7109375" style="28" customWidth="1"/>
    <col min="15" max="16" width="9.140625" style="28" customWidth="1"/>
    <col min="17" max="16384" width="9.140625" style="28" customWidth="1"/>
  </cols>
  <sheetData>
    <row r="1" spans="1:12" s="43" customFormat="1" ht="22.5" customHeight="1">
      <c r="A1" s="42" t="s">
        <v>0</v>
      </c>
      <c r="B1" s="42"/>
      <c r="C1" s="42"/>
      <c r="D1" s="42"/>
      <c r="E1" s="42"/>
      <c r="F1" s="140"/>
      <c r="G1" s="42"/>
      <c r="H1" s="42"/>
      <c r="I1" s="42"/>
      <c r="J1" s="42"/>
      <c r="K1" s="42"/>
      <c r="L1" s="42"/>
    </row>
    <row r="2" spans="1:12" s="43" customFormat="1" ht="22.5" customHeight="1">
      <c r="A2" s="42" t="s">
        <v>53</v>
      </c>
      <c r="B2" s="42"/>
      <c r="C2" s="42"/>
      <c r="D2" s="42"/>
      <c r="E2" s="42"/>
      <c r="F2" s="140"/>
      <c r="G2" s="42"/>
      <c r="H2" s="42"/>
      <c r="I2" s="42"/>
      <c r="J2" s="42"/>
      <c r="K2" s="42"/>
      <c r="L2" s="42"/>
    </row>
    <row r="3" spans="1:13" s="43" customFormat="1" ht="22.5" customHeight="1">
      <c r="A3" s="191" t="s">
        <v>164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2" s="3" customFormat="1" ht="21.75" customHeight="1">
      <c r="A4" s="90"/>
      <c r="B4" s="90"/>
      <c r="C4" s="90"/>
      <c r="D4" s="90"/>
      <c r="E4" s="90"/>
      <c r="F4" s="141"/>
      <c r="G4" s="90"/>
      <c r="H4" s="90"/>
      <c r="I4" s="90"/>
      <c r="J4" s="90"/>
      <c r="K4" s="90"/>
      <c r="L4" s="90"/>
    </row>
    <row r="5" spans="1:17" s="156" customFormat="1" ht="21">
      <c r="A5" s="155" t="s">
        <v>118</v>
      </c>
      <c r="D5" s="59"/>
      <c r="M5" s="157"/>
      <c r="N5" s="157"/>
      <c r="O5" s="157"/>
      <c r="P5" s="157"/>
      <c r="Q5" s="157"/>
    </row>
    <row r="6" spans="3:14" s="3" customFormat="1" ht="21.75" customHeight="1">
      <c r="C6" s="15"/>
      <c r="D6" s="15"/>
      <c r="E6" s="15"/>
      <c r="F6" s="142"/>
      <c r="G6" s="1"/>
      <c r="H6" s="192" t="s">
        <v>90</v>
      </c>
      <c r="I6" s="192"/>
      <c r="J6" s="192"/>
      <c r="K6" s="192"/>
      <c r="L6" s="192"/>
      <c r="M6" s="192"/>
      <c r="N6" s="192"/>
    </row>
    <row r="7" spans="3:14" s="3" customFormat="1" ht="21.75" customHeight="1">
      <c r="C7" s="95"/>
      <c r="D7" s="95"/>
      <c r="E7" s="95"/>
      <c r="F7" s="142"/>
      <c r="G7" s="1"/>
      <c r="H7" s="192" t="s">
        <v>1</v>
      </c>
      <c r="I7" s="192"/>
      <c r="J7" s="192"/>
      <c r="K7" s="91"/>
      <c r="L7" s="193" t="s">
        <v>69</v>
      </c>
      <c r="M7" s="193"/>
      <c r="N7" s="193"/>
    </row>
    <row r="8" spans="3:14" s="3" customFormat="1" ht="21.75" customHeight="1">
      <c r="C8" s="95"/>
      <c r="D8" s="95"/>
      <c r="E8" s="95"/>
      <c r="F8" s="142"/>
      <c r="G8" s="1"/>
      <c r="H8" s="132" t="s">
        <v>165</v>
      </c>
      <c r="I8" s="1"/>
      <c r="J8" s="132" t="s">
        <v>142</v>
      </c>
      <c r="K8" s="91"/>
      <c r="L8" s="132" t="s">
        <v>165</v>
      </c>
      <c r="M8" s="1"/>
      <c r="N8" s="132" t="s">
        <v>142</v>
      </c>
    </row>
    <row r="9" spans="3:14" s="3" customFormat="1" ht="21.75" customHeight="1">
      <c r="C9" s="95"/>
      <c r="D9" s="95"/>
      <c r="E9" s="95"/>
      <c r="F9" s="142"/>
      <c r="G9" s="1"/>
      <c r="H9" s="58" t="s">
        <v>84</v>
      </c>
      <c r="I9" s="1"/>
      <c r="J9" s="133"/>
      <c r="K9" s="91"/>
      <c r="L9" s="58" t="s">
        <v>84</v>
      </c>
      <c r="M9" s="1"/>
      <c r="N9" s="133"/>
    </row>
    <row r="10" spans="3:14" s="3" customFormat="1" ht="21.75" customHeight="1">
      <c r="C10" s="95"/>
      <c r="D10" s="95"/>
      <c r="E10" s="95"/>
      <c r="F10" s="134" t="s">
        <v>2</v>
      </c>
      <c r="G10" s="1"/>
      <c r="H10" s="135" t="s">
        <v>85</v>
      </c>
      <c r="I10" s="1"/>
      <c r="J10" s="127" t="s">
        <v>86</v>
      </c>
      <c r="K10" s="91"/>
      <c r="L10" s="135" t="s">
        <v>85</v>
      </c>
      <c r="M10" s="1"/>
      <c r="N10" s="127" t="s">
        <v>86</v>
      </c>
    </row>
    <row r="11" spans="1:14" s="3" customFormat="1" ht="21.75" customHeight="1">
      <c r="A11" s="95" t="s">
        <v>6</v>
      </c>
      <c r="C11" s="15"/>
      <c r="D11" s="15"/>
      <c r="E11" s="15"/>
      <c r="F11" s="143"/>
      <c r="G11" s="7"/>
      <c r="H11" s="7"/>
      <c r="I11" s="7"/>
      <c r="J11" s="7"/>
      <c r="K11" s="9"/>
      <c r="L11" s="9"/>
      <c r="M11" s="9"/>
      <c r="N11" s="9"/>
    </row>
    <row r="12" spans="1:14" s="3" customFormat="1" ht="21.75" customHeight="1">
      <c r="A12" s="15" t="s">
        <v>7</v>
      </c>
      <c r="C12" s="15"/>
      <c r="D12" s="15"/>
      <c r="E12" s="15"/>
      <c r="F12" s="45">
        <v>6</v>
      </c>
      <c r="H12" s="10">
        <v>348245</v>
      </c>
      <c r="J12" s="10">
        <v>24300</v>
      </c>
      <c r="K12" s="9"/>
      <c r="L12" s="10">
        <v>273491</v>
      </c>
      <c r="M12" s="9"/>
      <c r="N12" s="10">
        <v>19429</v>
      </c>
    </row>
    <row r="13" spans="1:14" s="3" customFormat="1" ht="21.75" customHeight="1">
      <c r="A13" s="15" t="s">
        <v>62</v>
      </c>
      <c r="C13" s="15"/>
      <c r="D13" s="15"/>
      <c r="E13" s="15"/>
      <c r="F13" s="45" t="s">
        <v>128</v>
      </c>
      <c r="G13" s="1"/>
      <c r="H13" s="10">
        <v>58914</v>
      </c>
      <c r="J13" s="10">
        <v>73269</v>
      </c>
      <c r="K13" s="9"/>
      <c r="L13" s="10">
        <v>77229</v>
      </c>
      <c r="M13" s="9"/>
      <c r="N13" s="10">
        <v>72134</v>
      </c>
    </row>
    <row r="14" spans="1:14" s="3" customFormat="1" ht="21.75" customHeight="1">
      <c r="A14" s="15" t="s">
        <v>26</v>
      </c>
      <c r="C14" s="15"/>
      <c r="D14" s="15"/>
      <c r="E14" s="15"/>
      <c r="F14" s="45">
        <v>8</v>
      </c>
      <c r="G14" s="1"/>
      <c r="H14" s="12">
        <v>476835</v>
      </c>
      <c r="J14" s="12">
        <v>491401</v>
      </c>
      <c r="K14" s="9"/>
      <c r="L14" s="12">
        <v>210362</v>
      </c>
      <c r="M14" s="9"/>
      <c r="N14" s="12">
        <v>218246</v>
      </c>
    </row>
    <row r="15" spans="1:14" s="3" customFormat="1" ht="21.75" customHeight="1">
      <c r="A15" s="15" t="s">
        <v>8</v>
      </c>
      <c r="C15" s="15"/>
      <c r="D15" s="15"/>
      <c r="E15" s="15"/>
      <c r="F15" s="144"/>
      <c r="H15" s="10">
        <v>584</v>
      </c>
      <c r="J15" s="10">
        <v>536</v>
      </c>
      <c r="K15" s="9"/>
      <c r="L15" s="10">
        <v>584</v>
      </c>
      <c r="M15" s="9"/>
      <c r="N15" s="10">
        <v>536</v>
      </c>
    </row>
    <row r="16" spans="1:14" s="3" customFormat="1" ht="21.75" customHeight="1">
      <c r="A16" s="136" t="s">
        <v>94</v>
      </c>
      <c r="C16" s="15"/>
      <c r="D16" s="15"/>
      <c r="E16" s="15"/>
      <c r="F16" s="45"/>
      <c r="H16" s="10">
        <v>1160</v>
      </c>
      <c r="J16" s="10">
        <v>513</v>
      </c>
      <c r="K16" s="9"/>
      <c r="L16" s="113">
        <v>0</v>
      </c>
      <c r="M16" s="9"/>
      <c r="N16" s="113" t="s">
        <v>41</v>
      </c>
    </row>
    <row r="17" spans="1:14" s="3" customFormat="1" ht="21.75" customHeight="1">
      <c r="A17" s="95" t="s">
        <v>9</v>
      </c>
      <c r="B17" s="95"/>
      <c r="C17" s="95"/>
      <c r="D17" s="15"/>
      <c r="E17" s="95"/>
      <c r="F17" s="145"/>
      <c r="G17" s="7"/>
      <c r="H17" s="14">
        <f>SUM(H12:H16)</f>
        <v>885738</v>
      </c>
      <c r="I17" s="7"/>
      <c r="J17" s="14">
        <f>SUM(J12:J16)</f>
        <v>590019</v>
      </c>
      <c r="K17" s="9"/>
      <c r="L17" s="14">
        <f>SUM(L12:L16)</f>
        <v>561666</v>
      </c>
      <c r="M17" s="9"/>
      <c r="N17" s="14">
        <f>SUM(N12:N16)</f>
        <v>310345</v>
      </c>
    </row>
    <row r="18" spans="3:14" s="3" customFormat="1" ht="21.75" customHeight="1">
      <c r="C18" s="95"/>
      <c r="D18" s="95"/>
      <c r="E18" s="95"/>
      <c r="F18" s="145"/>
      <c r="G18" s="7"/>
      <c r="H18" s="9"/>
      <c r="I18" s="7"/>
      <c r="J18" s="9"/>
      <c r="K18" s="9"/>
      <c r="L18" s="9"/>
      <c r="M18" s="9"/>
      <c r="N18" s="9"/>
    </row>
    <row r="19" spans="1:14" s="3" customFormat="1" ht="21.75" customHeight="1">
      <c r="A19" s="95" t="s">
        <v>10</v>
      </c>
      <c r="C19" s="15"/>
      <c r="D19" s="15"/>
      <c r="E19" s="15"/>
      <c r="F19" s="145"/>
      <c r="G19" s="7"/>
      <c r="H19" s="7"/>
      <c r="I19" s="7"/>
      <c r="J19" s="7"/>
      <c r="K19" s="9"/>
      <c r="L19" s="9"/>
      <c r="M19" s="9"/>
      <c r="N19" s="9"/>
    </row>
    <row r="20" spans="1:14" s="3" customFormat="1" ht="21.75" customHeight="1">
      <c r="A20" s="3" t="s">
        <v>29</v>
      </c>
      <c r="C20" s="15"/>
      <c r="D20" s="15"/>
      <c r="E20" s="15"/>
      <c r="F20" s="45">
        <v>9</v>
      </c>
      <c r="G20" s="7"/>
      <c r="H20" s="10">
        <v>756</v>
      </c>
      <c r="I20" s="7"/>
      <c r="J20" s="10">
        <v>756</v>
      </c>
      <c r="K20" s="9"/>
      <c r="L20" s="10">
        <v>756</v>
      </c>
      <c r="M20" s="9"/>
      <c r="N20" s="10">
        <v>756</v>
      </c>
    </row>
    <row r="21" spans="1:14" s="3" customFormat="1" ht="21.75" customHeight="1">
      <c r="A21" s="3" t="s">
        <v>119</v>
      </c>
      <c r="C21" s="15"/>
      <c r="D21" s="15"/>
      <c r="E21" s="15"/>
      <c r="F21" s="45">
        <v>5</v>
      </c>
      <c r="G21" s="7"/>
      <c r="H21" s="113" t="s">
        <v>41</v>
      </c>
      <c r="I21" s="7"/>
      <c r="J21" s="113" t="s">
        <v>41</v>
      </c>
      <c r="K21" s="9"/>
      <c r="L21" s="12" t="s">
        <v>41</v>
      </c>
      <c r="M21" s="9"/>
      <c r="N21" s="10">
        <v>167264</v>
      </c>
    </row>
    <row r="22" spans="1:14" s="3" customFormat="1" ht="21.75" customHeight="1">
      <c r="A22" s="15" t="s">
        <v>105</v>
      </c>
      <c r="C22" s="15"/>
      <c r="D22" s="15"/>
      <c r="E22" s="15"/>
      <c r="F22" s="45">
        <v>10</v>
      </c>
      <c r="G22" s="1"/>
      <c r="H22" s="9">
        <v>5790</v>
      </c>
      <c r="J22" s="9">
        <v>7332</v>
      </c>
      <c r="K22" s="9"/>
      <c r="L22" s="9">
        <v>5790</v>
      </c>
      <c r="M22" s="9"/>
      <c r="N22" s="9">
        <v>7332</v>
      </c>
    </row>
    <row r="23" spans="1:14" s="3" customFormat="1" ht="21.75" customHeight="1">
      <c r="A23" s="3" t="s">
        <v>79</v>
      </c>
      <c r="C23" s="15"/>
      <c r="D23" s="15"/>
      <c r="E23" s="15"/>
      <c r="F23" s="45">
        <v>11</v>
      </c>
      <c r="G23" s="7"/>
      <c r="H23" s="113" t="s">
        <v>41</v>
      </c>
      <c r="I23" s="7"/>
      <c r="J23" s="113" t="s">
        <v>41</v>
      </c>
      <c r="K23" s="9"/>
      <c r="L23" s="12">
        <v>578107</v>
      </c>
      <c r="M23" s="9"/>
      <c r="N23" s="12">
        <v>578107</v>
      </c>
    </row>
    <row r="24" spans="1:14" s="3" customFormat="1" ht="21.75" customHeight="1">
      <c r="A24" s="3" t="s">
        <v>143</v>
      </c>
      <c r="C24" s="15"/>
      <c r="D24" s="15"/>
      <c r="E24" s="15"/>
      <c r="F24" s="45">
        <v>12</v>
      </c>
      <c r="G24" s="7"/>
      <c r="H24" s="113">
        <v>4863</v>
      </c>
      <c r="I24" s="7"/>
      <c r="J24" s="113">
        <v>564</v>
      </c>
      <c r="K24" s="9"/>
      <c r="L24" s="12">
        <v>4950</v>
      </c>
      <c r="M24" s="9"/>
      <c r="N24" s="12">
        <v>600</v>
      </c>
    </row>
    <row r="25" spans="1:14" s="3" customFormat="1" ht="21.75" customHeight="1">
      <c r="A25" s="3" t="s">
        <v>93</v>
      </c>
      <c r="C25" s="15"/>
      <c r="D25" s="15"/>
      <c r="E25" s="15"/>
      <c r="F25" s="45">
        <v>13</v>
      </c>
      <c r="G25" s="7"/>
      <c r="H25" s="10">
        <v>364803</v>
      </c>
      <c r="I25" s="7"/>
      <c r="J25" s="10">
        <v>619797</v>
      </c>
      <c r="K25" s="9"/>
      <c r="L25" s="12">
        <v>200285</v>
      </c>
      <c r="M25" s="9"/>
      <c r="N25" s="12">
        <v>269195</v>
      </c>
    </row>
    <row r="26" spans="1:14" s="3" customFormat="1" ht="21.75" customHeight="1">
      <c r="A26" s="3" t="s">
        <v>82</v>
      </c>
      <c r="C26" s="15"/>
      <c r="D26" s="15"/>
      <c r="E26" s="15"/>
      <c r="F26" s="45">
        <v>14</v>
      </c>
      <c r="G26" s="7"/>
      <c r="H26" s="10">
        <v>71787</v>
      </c>
      <c r="I26" s="138"/>
      <c r="J26" s="10">
        <v>87280</v>
      </c>
      <c r="K26" s="9"/>
      <c r="L26" s="12" t="s">
        <v>41</v>
      </c>
      <c r="M26" s="9"/>
      <c r="N26" s="12">
        <v>12892</v>
      </c>
    </row>
    <row r="27" spans="1:14" s="3" customFormat="1" ht="21.75" customHeight="1">
      <c r="A27" s="15" t="s">
        <v>67</v>
      </c>
      <c r="C27" s="15"/>
      <c r="D27" s="15"/>
      <c r="E27" s="15"/>
      <c r="F27" s="45">
        <v>15</v>
      </c>
      <c r="G27" s="1"/>
      <c r="H27" s="12">
        <v>277542</v>
      </c>
      <c r="J27" s="12">
        <v>282215</v>
      </c>
      <c r="K27" s="9"/>
      <c r="L27" s="12">
        <v>274765</v>
      </c>
      <c r="M27" s="9"/>
      <c r="N27" s="9">
        <v>278900</v>
      </c>
    </row>
    <row r="28" spans="1:14" s="3" customFormat="1" ht="21.75" customHeight="1">
      <c r="A28" s="15" t="s">
        <v>120</v>
      </c>
      <c r="C28" s="15"/>
      <c r="D28" s="15"/>
      <c r="E28" s="15"/>
      <c r="F28" s="45"/>
      <c r="G28" s="1"/>
      <c r="H28" s="12">
        <v>4997</v>
      </c>
      <c r="J28" s="12">
        <v>4915</v>
      </c>
      <c r="K28" s="9"/>
      <c r="L28" s="12">
        <v>4997</v>
      </c>
      <c r="M28" s="9"/>
      <c r="N28" s="9">
        <v>4915</v>
      </c>
    </row>
    <row r="29" spans="1:14" s="3" customFormat="1" ht="21.75" customHeight="1">
      <c r="A29" s="15" t="s">
        <v>70</v>
      </c>
      <c r="C29" s="15"/>
      <c r="D29" s="15"/>
      <c r="E29" s="15"/>
      <c r="F29" s="45">
        <v>22</v>
      </c>
      <c r="G29" s="1"/>
      <c r="H29" s="12">
        <v>4534</v>
      </c>
      <c r="J29" s="12">
        <v>6087</v>
      </c>
      <c r="K29" s="9"/>
      <c r="L29" s="12">
        <v>4141</v>
      </c>
      <c r="M29" s="9"/>
      <c r="N29" s="9">
        <v>4483</v>
      </c>
    </row>
    <row r="30" spans="1:14" s="3" customFormat="1" ht="21.75" customHeight="1">
      <c r="A30" s="15" t="s">
        <v>11</v>
      </c>
      <c r="C30" s="15"/>
      <c r="D30" s="15"/>
      <c r="E30" s="15"/>
      <c r="F30" s="45"/>
      <c r="H30" s="10"/>
      <c r="J30" s="10"/>
      <c r="K30" s="9"/>
      <c r="L30" s="12"/>
      <c r="M30" s="9"/>
      <c r="N30" s="9"/>
    </row>
    <row r="31" spans="1:14" s="3" customFormat="1" ht="21.75" customHeight="1">
      <c r="A31" s="15"/>
      <c r="B31" s="3" t="s">
        <v>144</v>
      </c>
      <c r="C31" s="15"/>
      <c r="D31" s="15"/>
      <c r="E31" s="15"/>
      <c r="F31" s="45"/>
      <c r="H31" s="10">
        <v>28722</v>
      </c>
      <c r="J31" s="10">
        <v>20082</v>
      </c>
      <c r="K31" s="9"/>
      <c r="L31" s="12">
        <v>28722</v>
      </c>
      <c r="M31" s="9"/>
      <c r="N31" s="9">
        <v>20082</v>
      </c>
    </row>
    <row r="32" spans="1:14" s="3" customFormat="1" ht="21.75" customHeight="1">
      <c r="A32" s="15"/>
      <c r="B32" s="3" t="s">
        <v>121</v>
      </c>
      <c r="C32" s="15"/>
      <c r="D32" s="15"/>
      <c r="E32" s="15"/>
      <c r="F32" s="45"/>
      <c r="H32" s="10">
        <v>23831</v>
      </c>
      <c r="J32" s="10">
        <v>17215</v>
      </c>
      <c r="K32" s="9"/>
      <c r="L32" s="12">
        <v>22956</v>
      </c>
      <c r="M32" s="9"/>
      <c r="N32" s="9">
        <v>16670</v>
      </c>
    </row>
    <row r="33" spans="1:14" s="3" customFormat="1" ht="21.75" customHeight="1">
      <c r="A33" s="15"/>
      <c r="B33" s="3" t="s">
        <v>122</v>
      </c>
      <c r="C33" s="15"/>
      <c r="D33" s="15"/>
      <c r="E33" s="15"/>
      <c r="F33" s="45">
        <v>5</v>
      </c>
      <c r="H33" s="10">
        <v>4020</v>
      </c>
      <c r="J33" s="10">
        <v>3701</v>
      </c>
      <c r="K33" s="9"/>
      <c r="L33" s="12">
        <v>2886</v>
      </c>
      <c r="M33" s="9"/>
      <c r="N33" s="9">
        <v>3167</v>
      </c>
    </row>
    <row r="34" spans="1:14" s="3" customFormat="1" ht="21.75" customHeight="1">
      <c r="A34" s="95" t="s">
        <v>12</v>
      </c>
      <c r="C34" s="95"/>
      <c r="D34" s="15"/>
      <c r="E34" s="15"/>
      <c r="F34" s="145"/>
      <c r="G34" s="7"/>
      <c r="H34" s="137">
        <f>SUM(H20:H33)</f>
        <v>791645</v>
      </c>
      <c r="I34" s="7"/>
      <c r="J34" s="137">
        <f>SUM(J20:J33)</f>
        <v>1049944</v>
      </c>
      <c r="K34" s="9"/>
      <c r="L34" s="14">
        <f>SUM(L20:L33)</f>
        <v>1128355</v>
      </c>
      <c r="M34" s="9"/>
      <c r="N34" s="14">
        <f>SUM(N20:N33)</f>
        <v>1364363</v>
      </c>
    </row>
    <row r="35" spans="3:14" s="3" customFormat="1" ht="21.75" customHeight="1">
      <c r="C35" s="95"/>
      <c r="D35" s="95"/>
      <c r="E35" s="95"/>
      <c r="F35" s="145"/>
      <c r="G35" s="7"/>
      <c r="H35" s="138"/>
      <c r="I35" s="7"/>
      <c r="J35" s="138"/>
      <c r="K35" s="9"/>
      <c r="L35" s="13"/>
      <c r="M35" s="9"/>
      <c r="N35" s="13"/>
    </row>
    <row r="36" spans="1:14" s="3" customFormat="1" ht="21.75" customHeight="1" thickBot="1">
      <c r="A36" s="7" t="s">
        <v>13</v>
      </c>
      <c r="C36" s="15"/>
      <c r="D36" s="95"/>
      <c r="E36" s="15"/>
      <c r="F36" s="143"/>
      <c r="G36" s="7"/>
      <c r="H36" s="139">
        <f>+H34+H17</f>
        <v>1677383</v>
      </c>
      <c r="I36" s="7"/>
      <c r="J36" s="139">
        <f>+J34+J17</f>
        <v>1639963</v>
      </c>
      <c r="K36" s="9"/>
      <c r="L36" s="139">
        <f>+L34+L17</f>
        <v>1690021</v>
      </c>
      <c r="M36" s="9"/>
      <c r="N36" s="139">
        <f>+N34+N17</f>
        <v>1674708</v>
      </c>
    </row>
    <row r="37" spans="1:14" ht="21.75" customHeight="1" thickTop="1">
      <c r="A37" s="41"/>
      <c r="D37" s="92"/>
      <c r="F37" s="146"/>
      <c r="G37" s="41"/>
      <c r="H37" s="32"/>
      <c r="I37" s="41"/>
      <c r="J37" s="32"/>
      <c r="K37" s="31"/>
      <c r="L37" s="32"/>
      <c r="M37" s="31"/>
      <c r="N37" s="32"/>
    </row>
    <row r="38" spans="1:12" s="22" customFormat="1" ht="22.5" customHeight="1">
      <c r="A38" s="21" t="s">
        <v>0</v>
      </c>
      <c r="B38" s="21"/>
      <c r="C38" s="21"/>
      <c r="D38" s="21"/>
      <c r="E38" s="21"/>
      <c r="F38" s="147"/>
      <c r="G38" s="21"/>
      <c r="H38" s="21"/>
      <c r="I38" s="21"/>
      <c r="J38" s="21"/>
      <c r="K38" s="21"/>
      <c r="L38" s="21"/>
    </row>
    <row r="39" spans="1:12" s="22" customFormat="1" ht="22.5" customHeight="1">
      <c r="A39" s="21" t="s">
        <v>53</v>
      </c>
      <c r="B39" s="21"/>
      <c r="C39" s="21"/>
      <c r="D39" s="21"/>
      <c r="E39" s="21"/>
      <c r="F39" s="147"/>
      <c r="G39" s="21"/>
      <c r="H39" s="21"/>
      <c r="I39" s="21"/>
      <c r="J39" s="21"/>
      <c r="K39" s="21"/>
      <c r="L39" s="21"/>
    </row>
    <row r="40" spans="1:12" s="22" customFormat="1" ht="22.5" customHeight="1">
      <c r="A40" s="21" t="str">
        <f>A3</f>
        <v>ณ วันที่ 30 กันยายน 2561</v>
      </c>
      <c r="B40" s="21"/>
      <c r="C40" s="21"/>
      <c r="D40" s="21"/>
      <c r="E40" s="21"/>
      <c r="F40" s="147"/>
      <c r="G40" s="21"/>
      <c r="H40" s="21"/>
      <c r="I40" s="21"/>
      <c r="J40" s="21"/>
      <c r="K40" s="21"/>
      <c r="L40" s="21"/>
    </row>
    <row r="41" spans="3:5" ht="22.5" customHeight="1">
      <c r="C41" s="27"/>
      <c r="D41" s="27"/>
      <c r="E41" s="27"/>
    </row>
    <row r="42" spans="1:12" ht="22.5" customHeight="1">
      <c r="A42" s="27" t="s">
        <v>14</v>
      </c>
      <c r="B42" s="27"/>
      <c r="C42" s="27"/>
      <c r="D42" s="27"/>
      <c r="E42" s="27"/>
      <c r="F42" s="149"/>
      <c r="G42" s="27"/>
      <c r="H42" s="27"/>
      <c r="I42" s="27"/>
      <c r="J42" s="27"/>
      <c r="K42" s="27"/>
      <c r="L42" s="27"/>
    </row>
    <row r="43" spans="6:14" ht="20.25" customHeight="1">
      <c r="F43" s="86"/>
      <c r="G43" s="26"/>
      <c r="H43" s="192" t="s">
        <v>90</v>
      </c>
      <c r="I43" s="192"/>
      <c r="J43" s="192"/>
      <c r="K43" s="192"/>
      <c r="L43" s="192"/>
      <c r="M43" s="192"/>
      <c r="N43" s="192"/>
    </row>
    <row r="44" spans="6:14" ht="20.25" customHeight="1">
      <c r="F44" s="86"/>
      <c r="G44" s="26"/>
      <c r="H44" s="192" t="s">
        <v>1</v>
      </c>
      <c r="I44" s="192"/>
      <c r="J44" s="192"/>
      <c r="K44" s="91"/>
      <c r="L44" s="193" t="s">
        <v>69</v>
      </c>
      <c r="M44" s="193"/>
      <c r="N44" s="193"/>
    </row>
    <row r="45" spans="6:14" ht="20.25" customHeight="1">
      <c r="F45" s="86"/>
      <c r="G45" s="26"/>
      <c r="H45" s="132" t="s">
        <v>165</v>
      </c>
      <c r="I45" s="1"/>
      <c r="J45" s="132" t="s">
        <v>142</v>
      </c>
      <c r="K45" s="91"/>
      <c r="L45" s="132" t="s">
        <v>165</v>
      </c>
      <c r="M45" s="1"/>
      <c r="N45" s="132" t="s">
        <v>142</v>
      </c>
    </row>
    <row r="46" spans="3:14" ht="20.25" customHeight="1">
      <c r="C46" s="92"/>
      <c r="D46" s="92"/>
      <c r="E46" s="92"/>
      <c r="F46" s="86"/>
      <c r="G46" s="26"/>
      <c r="H46" s="99" t="s">
        <v>84</v>
      </c>
      <c r="I46" s="26"/>
      <c r="J46" s="133"/>
      <c r="K46" s="115"/>
      <c r="L46" s="99" t="s">
        <v>84</v>
      </c>
      <c r="M46" s="26"/>
      <c r="N46" s="133"/>
    </row>
    <row r="47" spans="3:14" ht="20.25" customHeight="1">
      <c r="C47" s="92"/>
      <c r="D47" s="92"/>
      <c r="E47" s="92"/>
      <c r="F47" s="87" t="s">
        <v>2</v>
      </c>
      <c r="G47" s="26"/>
      <c r="H47" s="24" t="s">
        <v>85</v>
      </c>
      <c r="I47" s="26"/>
      <c r="J47" s="127" t="s">
        <v>86</v>
      </c>
      <c r="K47" s="115"/>
      <c r="L47" s="24" t="s">
        <v>85</v>
      </c>
      <c r="M47" s="26"/>
      <c r="N47" s="127" t="s">
        <v>86</v>
      </c>
    </row>
    <row r="48" spans="1:14" ht="20.25" customHeight="1">
      <c r="A48" s="92" t="s">
        <v>15</v>
      </c>
      <c r="D48" s="92"/>
      <c r="F48" s="126"/>
      <c r="G48" s="41"/>
      <c r="H48" s="41"/>
      <c r="I48" s="41"/>
      <c r="J48" s="41"/>
      <c r="N48" s="26"/>
    </row>
    <row r="49" spans="1:14" ht="20.25" customHeight="1">
      <c r="A49" s="114" t="s">
        <v>156</v>
      </c>
      <c r="D49" s="92"/>
      <c r="F49" s="126">
        <v>16</v>
      </c>
      <c r="G49" s="41"/>
      <c r="H49" s="116" t="s">
        <v>41</v>
      </c>
      <c r="I49" s="41"/>
      <c r="J49" s="116">
        <v>50000</v>
      </c>
      <c r="L49" s="113" t="s">
        <v>41</v>
      </c>
      <c r="N49" s="113">
        <v>50000</v>
      </c>
    </row>
    <row r="50" spans="1:14" ht="20.25" customHeight="1">
      <c r="A50" s="25" t="s">
        <v>81</v>
      </c>
      <c r="B50" s="25"/>
      <c r="E50" s="28"/>
      <c r="F50" s="126" t="s">
        <v>146</v>
      </c>
      <c r="G50" s="26"/>
      <c r="H50" s="31">
        <v>50358</v>
      </c>
      <c r="J50" s="31">
        <v>75746</v>
      </c>
      <c r="K50" s="31"/>
      <c r="L50" s="29">
        <v>45779</v>
      </c>
      <c r="M50" s="31"/>
      <c r="N50" s="29">
        <v>62047</v>
      </c>
    </row>
    <row r="51" spans="1:14" ht="20.25" customHeight="1">
      <c r="A51" s="25" t="s">
        <v>124</v>
      </c>
      <c r="B51" s="25"/>
      <c r="E51" s="28"/>
      <c r="F51" s="126">
        <v>13</v>
      </c>
      <c r="G51" s="26"/>
      <c r="H51" s="110" t="s">
        <v>41</v>
      </c>
      <c r="J51" s="31">
        <v>21984</v>
      </c>
      <c r="K51" s="31"/>
      <c r="L51" s="33" t="s">
        <v>41</v>
      </c>
      <c r="M51" s="31"/>
      <c r="N51" s="33">
        <v>21984</v>
      </c>
    </row>
    <row r="52" spans="1:14" ht="20.25" customHeight="1">
      <c r="A52" s="25" t="s">
        <v>115</v>
      </c>
      <c r="B52" s="25"/>
      <c r="E52" s="28"/>
      <c r="F52" s="126">
        <v>18</v>
      </c>
      <c r="G52" s="26"/>
      <c r="H52" s="31">
        <v>22063</v>
      </c>
      <c r="J52" s="31">
        <v>17528</v>
      </c>
      <c r="K52" s="31"/>
      <c r="L52" s="29">
        <v>22063</v>
      </c>
      <c r="M52" s="31"/>
      <c r="N52" s="29">
        <v>17528</v>
      </c>
    </row>
    <row r="53" spans="1:14" ht="20.25" customHeight="1">
      <c r="A53" s="114" t="s">
        <v>98</v>
      </c>
      <c r="E53" s="165"/>
      <c r="F53" s="126"/>
      <c r="H53" s="29">
        <v>263</v>
      </c>
      <c r="I53" s="29"/>
      <c r="J53" s="29">
        <v>338</v>
      </c>
      <c r="K53" s="31"/>
      <c r="L53" s="29">
        <v>263</v>
      </c>
      <c r="M53" s="31"/>
      <c r="N53" s="29">
        <v>338</v>
      </c>
    </row>
    <row r="54" spans="1:14" ht="20.25" customHeight="1">
      <c r="A54" s="114" t="s">
        <v>155</v>
      </c>
      <c r="E54" s="165"/>
      <c r="F54" s="126"/>
      <c r="H54" s="29">
        <v>19192</v>
      </c>
      <c r="I54" s="29"/>
      <c r="J54" s="33" t="s">
        <v>41</v>
      </c>
      <c r="K54" s="110"/>
      <c r="L54" s="33">
        <v>19133</v>
      </c>
      <c r="M54" s="110"/>
      <c r="N54" s="33" t="s">
        <v>41</v>
      </c>
    </row>
    <row r="55" spans="1:14" ht="20.25" customHeight="1">
      <c r="A55" s="92" t="s">
        <v>16</v>
      </c>
      <c r="D55" s="28"/>
      <c r="E55" s="92"/>
      <c r="F55" s="126"/>
      <c r="G55" s="26"/>
      <c r="H55" s="36">
        <f>SUM(H49:H54)</f>
        <v>91876</v>
      </c>
      <c r="J55" s="36">
        <f>SUM(J49:J54)</f>
        <v>165596</v>
      </c>
      <c r="K55" s="31"/>
      <c r="L55" s="36">
        <f>SUM(L49:L54)</f>
        <v>87238</v>
      </c>
      <c r="M55" s="31"/>
      <c r="N55" s="36">
        <f>SUM(N49:N54)</f>
        <v>151897</v>
      </c>
    </row>
    <row r="56" spans="3:14" ht="7.5" customHeight="1">
      <c r="C56" s="92"/>
      <c r="D56" s="92"/>
      <c r="E56" s="92"/>
      <c r="F56" s="150"/>
      <c r="G56" s="41"/>
      <c r="H56" s="31"/>
      <c r="I56" s="41"/>
      <c r="J56" s="31"/>
      <c r="K56" s="31"/>
      <c r="L56" s="31"/>
      <c r="M56" s="31"/>
      <c r="N56" s="31"/>
    </row>
    <row r="57" spans="1:14" ht="20.25" customHeight="1">
      <c r="A57" s="92" t="s">
        <v>17</v>
      </c>
      <c r="D57" s="92"/>
      <c r="E57" s="92"/>
      <c r="F57" s="126"/>
      <c r="G57" s="26"/>
      <c r="H57" s="26"/>
      <c r="J57" s="26"/>
      <c r="K57" s="31"/>
      <c r="L57" s="31"/>
      <c r="M57" s="31"/>
      <c r="N57" s="31"/>
    </row>
    <row r="58" spans="1:14" ht="20.25" customHeight="1">
      <c r="A58" s="114" t="s">
        <v>116</v>
      </c>
      <c r="D58" s="92"/>
      <c r="E58" s="92"/>
      <c r="F58" s="126">
        <v>18</v>
      </c>
      <c r="G58" s="26"/>
      <c r="H58" s="31">
        <v>94718</v>
      </c>
      <c r="J58" s="31">
        <v>97043</v>
      </c>
      <c r="K58" s="31"/>
      <c r="L58" s="31">
        <v>94718</v>
      </c>
      <c r="M58" s="31"/>
      <c r="N58" s="31">
        <v>97043</v>
      </c>
    </row>
    <row r="59" spans="1:14" ht="20.25" customHeight="1">
      <c r="A59" s="114" t="s">
        <v>110</v>
      </c>
      <c r="D59" s="92"/>
      <c r="E59" s="92"/>
      <c r="F59" s="126"/>
      <c r="G59" s="26"/>
      <c r="H59" s="31">
        <v>338</v>
      </c>
      <c r="J59" s="31">
        <v>514</v>
      </c>
      <c r="K59" s="31"/>
      <c r="L59" s="31">
        <v>338</v>
      </c>
      <c r="M59" s="31"/>
      <c r="N59" s="31">
        <v>514</v>
      </c>
    </row>
    <row r="60" spans="1:14" ht="20.25" customHeight="1">
      <c r="A60" s="25" t="s">
        <v>63</v>
      </c>
      <c r="F60" s="126">
        <v>19</v>
      </c>
      <c r="G60" s="26"/>
      <c r="H60" s="31">
        <v>4918</v>
      </c>
      <c r="J60" s="31">
        <v>4536</v>
      </c>
      <c r="K60" s="31"/>
      <c r="L60" s="33">
        <v>4804</v>
      </c>
      <c r="M60" s="31"/>
      <c r="N60" s="166">
        <v>4438</v>
      </c>
    </row>
    <row r="61" spans="1:14" ht="20.25" customHeight="1">
      <c r="A61" s="25" t="s">
        <v>46</v>
      </c>
      <c r="B61" s="25"/>
      <c r="C61" s="28"/>
      <c r="F61" s="86"/>
      <c r="G61" s="26"/>
      <c r="H61" s="31">
        <v>34000</v>
      </c>
      <c r="J61" s="31">
        <v>34000</v>
      </c>
      <c r="K61" s="31"/>
      <c r="L61" s="31">
        <v>34000</v>
      </c>
      <c r="M61" s="31"/>
      <c r="N61" s="31">
        <v>34000</v>
      </c>
    </row>
    <row r="62" spans="1:14" ht="20.25" customHeight="1">
      <c r="A62" s="92" t="s">
        <v>18</v>
      </c>
      <c r="D62" s="28"/>
      <c r="E62" s="92"/>
      <c r="F62" s="86"/>
      <c r="G62" s="26"/>
      <c r="H62" s="80">
        <f>SUM(H58:H61)</f>
        <v>133974</v>
      </c>
      <c r="J62" s="80">
        <f>SUM(J58:J61)</f>
        <v>136093</v>
      </c>
      <c r="K62" s="31"/>
      <c r="L62" s="80">
        <f>SUM(L58:L61)</f>
        <v>133860</v>
      </c>
      <c r="M62" s="31"/>
      <c r="N62" s="80">
        <f>SUM(N58:N61)</f>
        <v>135995</v>
      </c>
    </row>
    <row r="63" spans="3:14" ht="7.5" customHeight="1">
      <c r="C63" s="92"/>
      <c r="D63" s="92"/>
      <c r="E63" s="92"/>
      <c r="F63" s="146"/>
      <c r="G63" s="41"/>
      <c r="H63" s="30"/>
      <c r="I63" s="41"/>
      <c r="J63" s="30"/>
      <c r="K63" s="31"/>
      <c r="L63" s="31"/>
      <c r="M63" s="31"/>
      <c r="N63" s="31"/>
    </row>
    <row r="64" spans="1:14" ht="20.25" customHeight="1">
      <c r="A64" s="92" t="s">
        <v>19</v>
      </c>
      <c r="D64" s="28"/>
      <c r="E64" s="92"/>
      <c r="F64" s="86"/>
      <c r="G64" s="26"/>
      <c r="H64" s="40">
        <f>+H62+H55</f>
        <v>225850</v>
      </c>
      <c r="I64" s="31"/>
      <c r="J64" s="100">
        <f>+J62+J55</f>
        <v>301689</v>
      </c>
      <c r="K64" s="31"/>
      <c r="L64" s="100">
        <f>SUM(L55+L62)</f>
        <v>221098</v>
      </c>
      <c r="M64" s="31"/>
      <c r="N64" s="40">
        <f>+N62+N55</f>
        <v>287892</v>
      </c>
    </row>
    <row r="65" spans="1:14" ht="20.25" customHeight="1">
      <c r="A65" s="92"/>
      <c r="D65" s="28"/>
      <c r="E65" s="92"/>
      <c r="F65" s="86"/>
      <c r="G65" s="26"/>
      <c r="H65" s="32"/>
      <c r="I65" s="31"/>
      <c r="J65" s="32"/>
      <c r="K65" s="31"/>
      <c r="L65" s="32"/>
      <c r="M65" s="31"/>
      <c r="N65" s="32"/>
    </row>
    <row r="66" spans="1:14" ht="20.25" customHeight="1">
      <c r="A66" s="92" t="s">
        <v>20</v>
      </c>
      <c r="D66" s="92"/>
      <c r="E66" s="92"/>
      <c r="F66" s="126"/>
      <c r="G66" s="26"/>
      <c r="H66" s="26"/>
      <c r="J66" s="26"/>
      <c r="K66" s="31"/>
      <c r="L66" s="31"/>
      <c r="M66" s="31"/>
      <c r="N66" s="31"/>
    </row>
    <row r="67" spans="1:14" ht="20.25" customHeight="1">
      <c r="A67" s="25" t="s">
        <v>51</v>
      </c>
      <c r="F67" s="126"/>
      <c r="G67" s="26"/>
      <c r="H67" s="26"/>
      <c r="J67" s="26"/>
      <c r="K67" s="31"/>
      <c r="L67" s="31"/>
      <c r="M67" s="31"/>
      <c r="N67" s="31"/>
    </row>
    <row r="68" spans="1:14" ht="20.25" customHeight="1">
      <c r="A68" s="25" t="s">
        <v>147</v>
      </c>
      <c r="F68" s="126"/>
      <c r="G68" s="26"/>
      <c r="H68" s="26"/>
      <c r="J68" s="26"/>
      <c r="K68" s="31"/>
      <c r="L68" s="31"/>
      <c r="M68" s="31"/>
      <c r="N68" s="31"/>
    </row>
    <row r="69" spans="1:14" ht="20.25" customHeight="1" thickBot="1">
      <c r="A69" s="28" t="s">
        <v>148</v>
      </c>
      <c r="C69" s="28"/>
      <c r="F69" s="126">
        <v>20</v>
      </c>
      <c r="G69" s="26"/>
      <c r="H69" s="154">
        <v>1122298</v>
      </c>
      <c r="J69" s="154">
        <v>1428000</v>
      </c>
      <c r="K69" s="31"/>
      <c r="L69" s="154">
        <v>1122298</v>
      </c>
      <c r="M69" s="31"/>
      <c r="N69" s="154">
        <v>1428000</v>
      </c>
    </row>
    <row r="70" spans="3:14" ht="8.25" customHeight="1" thickTop="1">
      <c r="C70" s="28"/>
      <c r="F70" s="126"/>
      <c r="G70" s="26"/>
      <c r="H70" s="31"/>
      <c r="J70" s="31"/>
      <c r="K70" s="31"/>
      <c r="L70" s="31"/>
      <c r="M70" s="31"/>
      <c r="N70" s="31"/>
    </row>
    <row r="71" spans="1:14" ht="20.25" customHeight="1">
      <c r="A71" s="25" t="s">
        <v>149</v>
      </c>
      <c r="C71" s="28"/>
      <c r="F71" s="126">
        <v>20</v>
      </c>
      <c r="G71" s="26"/>
      <c r="H71" s="31">
        <v>1122298</v>
      </c>
      <c r="J71" s="117">
        <v>1122298</v>
      </c>
      <c r="K71" s="31"/>
      <c r="L71" s="31">
        <v>1122298</v>
      </c>
      <c r="M71" s="31"/>
      <c r="N71" s="117">
        <v>1122298</v>
      </c>
    </row>
    <row r="72" spans="1:14" ht="20.25" customHeight="1">
      <c r="A72" s="25" t="s">
        <v>47</v>
      </c>
      <c r="F72" s="126"/>
      <c r="G72" s="26"/>
      <c r="H72" s="31">
        <v>208730</v>
      </c>
      <c r="J72" s="117">
        <v>208730</v>
      </c>
      <c r="K72" s="31"/>
      <c r="L72" s="31">
        <v>208730</v>
      </c>
      <c r="M72" s="31"/>
      <c r="N72" s="117">
        <v>208730</v>
      </c>
    </row>
    <row r="73" spans="1:14" ht="20.25" customHeight="1">
      <c r="A73" s="25" t="s">
        <v>185</v>
      </c>
      <c r="F73" s="126"/>
      <c r="G73" s="26"/>
      <c r="H73" s="33"/>
      <c r="J73" s="33"/>
      <c r="K73" s="33"/>
      <c r="L73" s="33"/>
      <c r="M73" s="33"/>
      <c r="N73" s="33"/>
    </row>
    <row r="74" spans="1:14" ht="20.25" customHeight="1">
      <c r="A74" s="103" t="s">
        <v>74</v>
      </c>
      <c r="C74" s="28"/>
      <c r="D74" s="103"/>
      <c r="F74" s="126"/>
      <c r="G74" s="26"/>
      <c r="H74" s="33">
        <v>8709</v>
      </c>
      <c r="J74" s="116">
        <v>8709</v>
      </c>
      <c r="K74" s="33"/>
      <c r="L74" s="33">
        <v>8709</v>
      </c>
      <c r="M74" s="33"/>
      <c r="N74" s="116">
        <v>8709</v>
      </c>
    </row>
    <row r="75" spans="1:14" ht="20.25" customHeight="1">
      <c r="A75" s="103" t="s">
        <v>68</v>
      </c>
      <c r="C75" s="28"/>
      <c r="D75" s="103"/>
      <c r="G75" s="26"/>
      <c r="H75" s="33">
        <f>ส่วนของผู้ถือหุ้นงบรวม!J22</f>
        <v>114996</v>
      </c>
      <c r="J75" s="118">
        <v>195</v>
      </c>
      <c r="K75" s="33"/>
      <c r="L75" s="33">
        <f>ส่วนของผู้ถือหุ้นงบเฉพาะ!K22</f>
        <v>132386</v>
      </c>
      <c r="M75" s="33"/>
      <c r="N75" s="75">
        <v>48737</v>
      </c>
    </row>
    <row r="76" spans="1:14" ht="20.25" customHeight="1">
      <c r="A76" s="25" t="s">
        <v>59</v>
      </c>
      <c r="F76" s="86"/>
      <c r="G76" s="26"/>
      <c r="H76" s="33">
        <f>+ส่วนของผู้ถือหุ้นงบรวม!L22</f>
        <v>-3200</v>
      </c>
      <c r="J76" s="119">
        <v>-1658</v>
      </c>
      <c r="K76" s="33"/>
      <c r="L76" s="33">
        <f>ส่วนของผู้ถือหุ้นงบเฉพาะ!M22</f>
        <v>-3200</v>
      </c>
      <c r="M76" s="33"/>
      <c r="N76" s="120">
        <v>-1658</v>
      </c>
    </row>
    <row r="77" spans="1:14" ht="20.25" customHeight="1">
      <c r="A77" s="92" t="s">
        <v>109</v>
      </c>
      <c r="D77" s="28"/>
      <c r="E77" s="92"/>
      <c r="F77" s="86"/>
      <c r="G77" s="26"/>
      <c r="H77" s="104">
        <f>SUM(H71:H76)</f>
        <v>1451533</v>
      </c>
      <c r="J77" s="116">
        <f>SUM(J71:J76)</f>
        <v>1338274</v>
      </c>
      <c r="K77" s="31"/>
      <c r="L77" s="104">
        <f>SUM(L71:L76)</f>
        <v>1468923</v>
      </c>
      <c r="M77" s="31"/>
      <c r="N77" s="104">
        <f>SUM(N71:N76)</f>
        <v>1386816</v>
      </c>
    </row>
    <row r="78" spans="6:14" ht="7.5" customHeight="1">
      <c r="F78" s="86"/>
      <c r="G78" s="26"/>
      <c r="H78" s="26"/>
      <c r="J78" s="32"/>
      <c r="K78" s="31"/>
      <c r="L78" s="31"/>
      <c r="M78" s="31"/>
      <c r="N78" s="31"/>
    </row>
    <row r="79" spans="1:14" ht="21" customHeight="1">
      <c r="A79" s="25" t="s">
        <v>71</v>
      </c>
      <c r="D79" s="92"/>
      <c r="E79" s="92"/>
      <c r="F79" s="86"/>
      <c r="G79" s="26"/>
      <c r="H79" s="81" t="str">
        <f>+ส่วนของผู้ถือหุ้นงบรวม!P22</f>
        <v>-</v>
      </c>
      <c r="I79" s="31"/>
      <c r="J79" s="167" t="s">
        <v>41</v>
      </c>
      <c r="K79" s="31"/>
      <c r="L79" s="81" t="s">
        <v>41</v>
      </c>
      <c r="M79" s="31"/>
      <c r="N79" s="81" t="s">
        <v>41</v>
      </c>
    </row>
    <row r="80" spans="6:14" ht="7.5" customHeight="1">
      <c r="F80" s="86"/>
      <c r="G80" s="26"/>
      <c r="H80" s="26"/>
      <c r="J80" s="26"/>
      <c r="K80" s="31"/>
      <c r="L80" s="26"/>
      <c r="M80" s="31"/>
      <c r="N80" s="26"/>
    </row>
    <row r="81" spans="1:14" ht="21" customHeight="1">
      <c r="A81" s="92" t="s">
        <v>39</v>
      </c>
      <c r="D81" s="28"/>
      <c r="E81" s="92"/>
      <c r="F81" s="86"/>
      <c r="G81" s="26"/>
      <c r="H81" s="40">
        <f>SUM(H77:H79)</f>
        <v>1451533</v>
      </c>
      <c r="J81" s="40">
        <f>SUM(J77:J79)</f>
        <v>1338274</v>
      </c>
      <c r="K81" s="31"/>
      <c r="L81" s="40">
        <f>SUM(L77:L79)</f>
        <v>1468923</v>
      </c>
      <c r="M81" s="31"/>
      <c r="N81" s="40">
        <f>SUM(N77:N79)</f>
        <v>1386816</v>
      </c>
    </row>
    <row r="82" spans="6:14" ht="21" customHeight="1">
      <c r="F82" s="86"/>
      <c r="G82" s="26"/>
      <c r="H82" s="39"/>
      <c r="J82" s="39"/>
      <c r="K82" s="31"/>
      <c r="L82" s="39"/>
      <c r="M82" s="31"/>
      <c r="N82" s="39"/>
    </row>
    <row r="83" spans="1:14" ht="21" customHeight="1" thickBot="1">
      <c r="A83" s="92" t="s">
        <v>21</v>
      </c>
      <c r="D83" s="92"/>
      <c r="E83" s="28"/>
      <c r="F83" s="86"/>
      <c r="G83" s="26"/>
      <c r="H83" s="34">
        <f>+H81+H64</f>
        <v>1677383</v>
      </c>
      <c r="J83" s="34">
        <f>+J81+J64</f>
        <v>1639963</v>
      </c>
      <c r="K83" s="31"/>
      <c r="L83" s="34">
        <f>+L81+L64</f>
        <v>1690021</v>
      </c>
      <c r="M83" s="31"/>
      <c r="N83" s="34">
        <f>+N81+N64</f>
        <v>1674708</v>
      </c>
    </row>
    <row r="84" spans="1:14" ht="21" customHeight="1" thickTop="1">
      <c r="A84" s="92"/>
      <c r="D84" s="92"/>
      <c r="E84" s="28"/>
      <c r="F84" s="86"/>
      <c r="G84" s="26"/>
      <c r="H84" s="31"/>
      <c r="J84" s="31"/>
      <c r="K84" s="31"/>
      <c r="L84" s="31"/>
      <c r="M84" s="31"/>
      <c r="N84" s="31"/>
    </row>
    <row r="85" spans="1:14" ht="21" customHeight="1">
      <c r="A85" s="92"/>
      <c r="D85" s="92"/>
      <c r="E85" s="28"/>
      <c r="F85" s="86"/>
      <c r="G85" s="26"/>
      <c r="H85" s="32">
        <f>H36-H83</f>
        <v>0</v>
      </c>
      <c r="J85" s="32">
        <f>J36-J83</f>
        <v>0</v>
      </c>
      <c r="K85" s="32"/>
      <c r="L85" s="32">
        <f>L36-L83</f>
        <v>0</v>
      </c>
      <c r="M85" s="32"/>
      <c r="N85" s="32">
        <f>N36-N83</f>
        <v>0</v>
      </c>
    </row>
    <row r="86" spans="1:14" ht="21" customHeight="1">
      <c r="A86" s="92"/>
      <c r="D86" s="92"/>
      <c r="E86" s="28"/>
      <c r="F86" s="86"/>
      <c r="G86" s="26"/>
      <c r="H86" s="33"/>
      <c r="J86" s="33"/>
      <c r="K86" s="31"/>
      <c r="L86" s="31"/>
      <c r="M86" s="31"/>
      <c r="N86" s="33"/>
    </row>
    <row r="87" spans="1:14" ht="21" customHeight="1">
      <c r="A87" s="92"/>
      <c r="D87" s="92"/>
      <c r="E87" s="28"/>
      <c r="F87" s="86"/>
      <c r="G87" s="26"/>
      <c r="H87" s="31"/>
      <c r="J87" s="31"/>
      <c r="K87" s="31"/>
      <c r="L87" s="31"/>
      <c r="M87" s="31"/>
      <c r="N87" s="31"/>
    </row>
    <row r="88" spans="1:14" ht="21" customHeight="1">
      <c r="A88" s="92"/>
      <c r="D88" s="92"/>
      <c r="E88" s="28"/>
      <c r="F88" s="86"/>
      <c r="G88" s="26"/>
      <c r="H88" s="31"/>
      <c r="J88" s="31"/>
      <c r="K88" s="31"/>
      <c r="L88" s="31"/>
      <c r="M88" s="31"/>
      <c r="N88" s="31"/>
    </row>
    <row r="89" spans="1:14" ht="21" customHeight="1">
      <c r="A89" s="92"/>
      <c r="D89" s="92"/>
      <c r="E89" s="28"/>
      <c r="F89" s="86"/>
      <c r="G89" s="26"/>
      <c r="H89" s="31"/>
      <c r="J89" s="31"/>
      <c r="K89" s="31"/>
      <c r="L89" s="31"/>
      <c r="M89" s="31"/>
      <c r="N89" s="31"/>
    </row>
    <row r="90" spans="1:14" ht="21" customHeight="1">
      <c r="A90" s="92"/>
      <c r="D90" s="92"/>
      <c r="E90" s="28"/>
      <c r="F90" s="86"/>
      <c r="G90" s="26"/>
      <c r="H90" s="31"/>
      <c r="J90" s="31"/>
      <c r="K90" s="31"/>
      <c r="L90" s="31"/>
      <c r="M90" s="31"/>
      <c r="N90" s="31"/>
    </row>
    <row r="91" spans="1:14" ht="21" customHeight="1">
      <c r="A91" s="92"/>
      <c r="D91" s="92"/>
      <c r="E91" s="28"/>
      <c r="F91" s="86"/>
      <c r="G91" s="26"/>
      <c r="H91" s="31"/>
      <c r="J91" s="31"/>
      <c r="K91" s="31"/>
      <c r="L91" s="31"/>
      <c r="M91" s="31"/>
      <c r="N91" s="31"/>
    </row>
    <row r="92" spans="1:14" ht="21" customHeight="1">
      <c r="A92" s="92"/>
      <c r="D92" s="92"/>
      <c r="E92" s="28"/>
      <c r="F92" s="86"/>
      <c r="G92" s="26"/>
      <c r="H92" s="31"/>
      <c r="J92" s="31"/>
      <c r="K92" s="31"/>
      <c r="L92" s="31"/>
      <c r="M92" s="31"/>
      <c r="N92" s="31"/>
    </row>
    <row r="93" spans="4:14" ht="22.5" customHeight="1">
      <c r="D93" s="92"/>
      <c r="E93" s="28"/>
      <c r="F93" s="86"/>
      <c r="G93" s="26"/>
      <c r="H93" s="31"/>
      <c r="J93" s="31"/>
      <c r="K93" s="31"/>
      <c r="L93" s="31"/>
      <c r="M93" s="31"/>
      <c r="N93" s="31"/>
    </row>
    <row r="94" spans="4:14" ht="22.5" customHeight="1">
      <c r="D94" s="92"/>
      <c r="E94" s="28"/>
      <c r="F94" s="86"/>
      <c r="G94" s="26"/>
      <c r="H94" s="31"/>
      <c r="J94" s="31"/>
      <c r="K94" s="31"/>
      <c r="L94" s="31"/>
      <c r="M94" s="31"/>
      <c r="N94" s="31"/>
    </row>
    <row r="95" spans="10:14" ht="21.75" customHeight="1">
      <c r="J95" s="31"/>
      <c r="K95" s="31"/>
      <c r="L95" s="31"/>
      <c r="M95" s="31"/>
      <c r="N95" s="31"/>
    </row>
    <row r="96" spans="1:14" ht="21.75" customHeight="1">
      <c r="A96" s="25"/>
      <c r="J96" s="31"/>
      <c r="K96" s="31"/>
      <c r="L96" s="31"/>
      <c r="M96" s="31"/>
      <c r="N96" s="31"/>
    </row>
    <row r="98" spans="1:14" ht="3" customHeight="1">
      <c r="A98" s="25"/>
      <c r="J98" s="31"/>
      <c r="K98" s="31"/>
      <c r="L98" s="31"/>
      <c r="M98" s="31"/>
      <c r="N98" s="31"/>
    </row>
  </sheetData>
  <sheetProtection/>
  <mergeCells count="6">
    <mergeCell ref="H7:J7"/>
    <mergeCell ref="H44:J44"/>
    <mergeCell ref="H6:N6"/>
    <mergeCell ref="L7:N7"/>
    <mergeCell ref="H43:N43"/>
    <mergeCell ref="L44:N44"/>
  </mergeCells>
  <printOptions/>
  <pageMargins left="0.7086614173228347" right="0.11811023622047245" top="0.7874015748031497" bottom="0.5905511811023623" header="0.3937007874015748" footer="0.3937007874015748"/>
  <pageSetup firstPageNumber="3" useFirstPageNumber="1" fitToHeight="0" fitToWidth="1" horizontalDpi="1200" verticalDpi="1200" orientation="portrait" paperSize="9" scale="80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3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zoomScale="110" zoomScaleNormal="130" zoomScaleSheetLayoutView="110" workbookViewId="0" topLeftCell="A43">
      <selection activeCell="K21" sqref="K21"/>
    </sheetView>
  </sheetViews>
  <sheetFormatPr defaultColWidth="9.140625" defaultRowHeight="24.75" customHeight="1"/>
  <cols>
    <col min="1" max="1" width="3.57421875" style="2" customWidth="1"/>
    <col min="2" max="2" width="4.00390625" style="2" customWidth="1"/>
    <col min="3" max="3" width="3.421875" style="2" customWidth="1"/>
    <col min="4" max="4" width="51.28125" style="2" customWidth="1"/>
    <col min="5" max="5" width="10.7109375" style="3" customWidth="1"/>
    <col min="6" max="6" width="1.7109375" style="3" customWidth="1"/>
    <col min="7" max="7" width="14.7109375" style="2" customWidth="1"/>
    <col min="8" max="8" width="1.7109375" style="2" customWidth="1"/>
    <col min="9" max="9" width="14.7109375" style="3" customWidth="1"/>
    <col min="10" max="10" width="1.7109375" style="2" customWidth="1"/>
    <col min="11" max="11" width="14.7109375" style="3" customWidth="1"/>
    <col min="12" max="12" width="1.7109375" style="3" customWidth="1"/>
    <col min="13" max="13" width="14.7109375" style="3" customWidth="1"/>
    <col min="14" max="16384" width="9.140625" style="2" customWidth="1"/>
  </cols>
  <sheetData>
    <row r="1" spans="1:13" s="20" customFormat="1" ht="21" customHeight="1">
      <c r="A1" s="23" t="s">
        <v>0</v>
      </c>
      <c r="B1" s="23"/>
      <c r="C1" s="23"/>
      <c r="D1" s="23"/>
      <c r="E1" s="69"/>
      <c r="F1" s="69"/>
      <c r="G1" s="23"/>
      <c r="H1" s="23"/>
      <c r="I1" s="43"/>
      <c r="K1" s="194" t="s">
        <v>84</v>
      </c>
      <c r="L1" s="194"/>
      <c r="M1" s="194"/>
    </row>
    <row r="2" spans="1:13" s="20" customFormat="1" ht="21" customHeight="1">
      <c r="A2" s="23" t="s">
        <v>54</v>
      </c>
      <c r="B2" s="23"/>
      <c r="C2" s="23"/>
      <c r="D2" s="23"/>
      <c r="E2" s="69"/>
      <c r="F2" s="69"/>
      <c r="G2" s="23"/>
      <c r="H2" s="23"/>
      <c r="I2" s="43"/>
      <c r="K2" s="43"/>
      <c r="L2" s="43"/>
      <c r="M2" s="55" t="s">
        <v>85</v>
      </c>
    </row>
    <row r="3" spans="1:13" s="20" customFormat="1" ht="21" customHeight="1">
      <c r="A3" s="23" t="s">
        <v>166</v>
      </c>
      <c r="B3" s="23"/>
      <c r="C3" s="23"/>
      <c r="D3" s="23"/>
      <c r="E3" s="23"/>
      <c r="F3" s="69"/>
      <c r="G3" s="23"/>
      <c r="H3" s="23"/>
      <c r="I3" s="69"/>
      <c r="J3" s="23"/>
      <c r="K3" s="23"/>
      <c r="L3" s="23"/>
      <c r="M3" s="43"/>
    </row>
    <row r="4" spans="1:13" s="20" customFormat="1" ht="7.5" customHeight="1">
      <c r="A4" s="44"/>
      <c r="B4" s="23"/>
      <c r="C4" s="23"/>
      <c r="D4" s="23"/>
      <c r="E4" s="69"/>
      <c r="F4" s="69"/>
      <c r="G4" s="23"/>
      <c r="H4" s="23"/>
      <c r="I4" s="43"/>
      <c r="K4" s="43"/>
      <c r="L4" s="43"/>
      <c r="M4" s="43"/>
    </row>
    <row r="5" spans="5:13" ht="21" customHeight="1">
      <c r="E5" s="1"/>
      <c r="G5" s="196" t="s">
        <v>90</v>
      </c>
      <c r="H5" s="196"/>
      <c r="I5" s="196"/>
      <c r="J5" s="196"/>
      <c r="K5" s="196"/>
      <c r="L5" s="196"/>
      <c r="M5" s="196"/>
    </row>
    <row r="6" spans="5:13" ht="21" customHeight="1">
      <c r="E6" s="1"/>
      <c r="G6" s="195" t="s">
        <v>1</v>
      </c>
      <c r="H6" s="195"/>
      <c r="I6" s="195"/>
      <c r="J6" s="5"/>
      <c r="K6" s="193" t="s">
        <v>69</v>
      </c>
      <c r="L6" s="193"/>
      <c r="M6" s="193"/>
    </row>
    <row r="7" spans="5:13" ht="21" customHeight="1">
      <c r="E7" s="68" t="s">
        <v>2</v>
      </c>
      <c r="G7" s="109">
        <v>2561</v>
      </c>
      <c r="H7" s="4"/>
      <c r="I7" s="102">
        <v>2560</v>
      </c>
      <c r="J7" s="5"/>
      <c r="K7" s="102">
        <v>2561</v>
      </c>
      <c r="L7" s="1"/>
      <c r="M7" s="102">
        <v>2560</v>
      </c>
    </row>
    <row r="8" spans="1:13" ht="21" customHeight="1">
      <c r="A8" s="6" t="s">
        <v>3</v>
      </c>
      <c r="E8" s="45"/>
      <c r="G8" s="8"/>
      <c r="H8" s="8"/>
      <c r="I8" s="9"/>
      <c r="J8" s="8"/>
      <c r="K8" s="9"/>
      <c r="L8" s="9"/>
      <c r="M8" s="9"/>
    </row>
    <row r="9" spans="1:13" s="162" customFormat="1" ht="21" customHeight="1">
      <c r="A9" s="3" t="s">
        <v>170</v>
      </c>
      <c r="B9" s="3"/>
      <c r="C9" s="3"/>
      <c r="D9" s="3"/>
      <c r="F9" s="3"/>
      <c r="G9" s="9">
        <v>65869</v>
      </c>
      <c r="H9" s="9"/>
      <c r="I9" s="66">
        <v>67262</v>
      </c>
      <c r="J9" s="9"/>
      <c r="K9" s="9">
        <v>65869</v>
      </c>
      <c r="L9" s="163"/>
      <c r="M9" s="9">
        <v>67262</v>
      </c>
    </row>
    <row r="10" spans="1:13" s="162" customFormat="1" ht="21" customHeight="1">
      <c r="A10" s="3" t="s">
        <v>27</v>
      </c>
      <c r="B10" s="3"/>
      <c r="C10" s="3"/>
      <c r="D10" s="3"/>
      <c r="E10" s="164"/>
      <c r="F10" s="3"/>
      <c r="G10" s="9">
        <v>10415</v>
      </c>
      <c r="H10" s="9"/>
      <c r="I10" s="66">
        <v>23418</v>
      </c>
      <c r="J10" s="9"/>
      <c r="K10" s="9">
        <v>5165</v>
      </c>
      <c r="L10" s="163"/>
      <c r="M10" s="9">
        <v>13759</v>
      </c>
    </row>
    <row r="11" spans="1:13" s="162" customFormat="1" ht="21" customHeight="1">
      <c r="A11" s="3" t="s">
        <v>173</v>
      </c>
      <c r="B11" s="3"/>
      <c r="C11" s="3"/>
      <c r="D11" s="3"/>
      <c r="E11" s="45">
        <v>13</v>
      </c>
      <c r="F11" s="3"/>
      <c r="G11" s="9">
        <v>167789</v>
      </c>
      <c r="H11" s="9"/>
      <c r="I11" s="35" t="s">
        <v>41</v>
      </c>
      <c r="J11" s="9"/>
      <c r="K11" s="9">
        <v>130764</v>
      </c>
      <c r="L11" s="163"/>
      <c r="M11" s="35" t="s">
        <v>41</v>
      </c>
    </row>
    <row r="12" spans="1:13" s="162" customFormat="1" ht="21" customHeight="1">
      <c r="A12" s="3" t="s">
        <v>37</v>
      </c>
      <c r="B12" s="3"/>
      <c r="C12" s="3"/>
      <c r="D12" s="3"/>
      <c r="E12" s="164"/>
      <c r="F12" s="3"/>
      <c r="G12" s="9">
        <v>182</v>
      </c>
      <c r="H12" s="9"/>
      <c r="I12" s="9">
        <v>52</v>
      </c>
      <c r="J12" s="9"/>
      <c r="K12" s="9">
        <v>1114</v>
      </c>
      <c r="L12" s="163"/>
      <c r="M12" s="9">
        <v>2358</v>
      </c>
    </row>
    <row r="13" spans="1:13" ht="21" customHeight="1">
      <c r="A13" s="2" t="s">
        <v>4</v>
      </c>
      <c r="D13" s="3"/>
      <c r="E13" s="45"/>
      <c r="G13" s="9">
        <v>4352</v>
      </c>
      <c r="H13" s="9"/>
      <c r="I13" s="66">
        <v>4254</v>
      </c>
      <c r="J13" s="9"/>
      <c r="K13" s="9">
        <v>2019</v>
      </c>
      <c r="L13" s="9"/>
      <c r="M13" s="9">
        <v>1909</v>
      </c>
    </row>
    <row r="14" spans="1:13" ht="21" customHeight="1">
      <c r="A14" s="6" t="s">
        <v>5</v>
      </c>
      <c r="D14" s="3"/>
      <c r="E14" s="1"/>
      <c r="G14" s="14">
        <f>SUM(G9:G13)</f>
        <v>248607</v>
      </c>
      <c r="H14" s="9"/>
      <c r="I14" s="46">
        <f>SUM(I9:I13)</f>
        <v>94986</v>
      </c>
      <c r="J14" s="9"/>
      <c r="K14" s="14">
        <f>SUM(K9:K13)</f>
        <v>204931</v>
      </c>
      <c r="L14" s="9"/>
      <c r="M14" s="46">
        <f>SUM(M9:M13)</f>
        <v>85288</v>
      </c>
    </row>
    <row r="15" spans="4:13" ht="7.5" customHeight="1">
      <c r="D15" s="3"/>
      <c r="E15" s="1"/>
      <c r="G15" s="9"/>
      <c r="H15" s="9"/>
      <c r="I15" s="9"/>
      <c r="J15" s="9"/>
      <c r="K15" s="9"/>
      <c r="L15" s="9"/>
      <c r="M15" s="9"/>
    </row>
    <row r="16" spans="1:13" ht="21" customHeight="1">
      <c r="A16" s="6" t="s">
        <v>24</v>
      </c>
      <c r="D16" s="3"/>
      <c r="E16" s="45"/>
      <c r="G16" s="9"/>
      <c r="H16" s="9"/>
      <c r="I16" s="9"/>
      <c r="J16" s="9"/>
      <c r="K16" s="9"/>
      <c r="L16" s="9"/>
      <c r="M16" s="9"/>
    </row>
    <row r="17" spans="1:13" s="3" customFormat="1" ht="21" customHeight="1">
      <c r="A17" s="3" t="s">
        <v>171</v>
      </c>
      <c r="G17" s="9">
        <v>48866</v>
      </c>
      <c r="H17" s="9"/>
      <c r="I17" s="9">
        <v>45780</v>
      </c>
      <c r="J17" s="9"/>
      <c r="K17" s="9">
        <v>48866</v>
      </c>
      <c r="L17" s="9"/>
      <c r="M17" s="9">
        <v>45780</v>
      </c>
    </row>
    <row r="18" spans="1:13" s="3" customFormat="1" ht="21" customHeight="1">
      <c r="A18" s="3" t="s">
        <v>28</v>
      </c>
      <c r="E18" s="45"/>
      <c r="G18" s="9">
        <v>6404</v>
      </c>
      <c r="H18" s="9"/>
      <c r="I18" s="9">
        <v>13935</v>
      </c>
      <c r="J18" s="9"/>
      <c r="K18" s="9">
        <v>3314</v>
      </c>
      <c r="L18" s="9"/>
      <c r="M18" s="9">
        <v>7683</v>
      </c>
    </row>
    <row r="19" spans="1:13" ht="21" customHeight="1">
      <c r="A19" s="2" t="s">
        <v>52</v>
      </c>
      <c r="D19" s="3"/>
      <c r="E19" s="45"/>
      <c r="G19" s="9">
        <v>2164</v>
      </c>
      <c r="H19" s="9"/>
      <c r="I19" s="9">
        <v>2673</v>
      </c>
      <c r="J19" s="9"/>
      <c r="K19" s="9">
        <v>1102</v>
      </c>
      <c r="L19" s="9"/>
      <c r="M19" s="9">
        <v>1662</v>
      </c>
    </row>
    <row r="20" spans="1:13" ht="21" customHeight="1">
      <c r="A20" s="2" t="s">
        <v>49</v>
      </c>
      <c r="D20" s="3"/>
      <c r="E20" s="45"/>
      <c r="G20" s="9">
        <v>25689</v>
      </c>
      <c r="H20" s="9"/>
      <c r="I20" s="9">
        <v>25176</v>
      </c>
      <c r="J20" s="9"/>
      <c r="K20" s="9">
        <v>23224</v>
      </c>
      <c r="L20" s="9"/>
      <c r="M20" s="9">
        <v>21025</v>
      </c>
    </row>
    <row r="21" spans="1:13" s="3" customFormat="1" ht="21" customHeight="1">
      <c r="A21" s="3" t="s">
        <v>50</v>
      </c>
      <c r="E21" s="45"/>
      <c r="G21" s="9">
        <v>2054</v>
      </c>
      <c r="H21" s="9"/>
      <c r="I21" s="9">
        <v>991</v>
      </c>
      <c r="J21" s="9"/>
      <c r="K21" s="9">
        <v>2054</v>
      </c>
      <c r="L21" s="9"/>
      <c r="M21" s="9">
        <v>986</v>
      </c>
    </row>
    <row r="22" spans="1:13" ht="21" customHeight="1">
      <c r="A22" s="6" t="s">
        <v>25</v>
      </c>
      <c r="D22" s="3"/>
      <c r="E22" s="45"/>
      <c r="G22" s="14">
        <f>SUM(G17:G21)</f>
        <v>85177</v>
      </c>
      <c r="H22" s="9"/>
      <c r="I22" s="14">
        <f>SUM(I17:I21)</f>
        <v>88555</v>
      </c>
      <c r="J22" s="9"/>
      <c r="K22" s="14">
        <f>SUM(K17:K21)</f>
        <v>78560</v>
      </c>
      <c r="L22" s="9"/>
      <c r="M22" s="14">
        <f>SUM(M17:M21)</f>
        <v>77136</v>
      </c>
    </row>
    <row r="23" spans="4:13" ht="7.5" customHeight="1">
      <c r="D23" s="3"/>
      <c r="E23" s="45"/>
      <c r="G23" s="19"/>
      <c r="H23" s="9"/>
      <c r="I23" s="9"/>
      <c r="J23" s="9"/>
      <c r="K23" s="19"/>
      <c r="L23" s="9"/>
      <c r="M23" s="9"/>
    </row>
    <row r="24" spans="1:13" ht="21" customHeight="1">
      <c r="A24" s="6" t="s">
        <v>177</v>
      </c>
      <c r="D24" s="3"/>
      <c r="E24" s="45"/>
      <c r="G24" s="12">
        <f>+G14-G22</f>
        <v>163430</v>
      </c>
      <c r="H24" s="9"/>
      <c r="I24" s="12">
        <f>+I14-I22</f>
        <v>6431</v>
      </c>
      <c r="J24" s="9"/>
      <c r="K24" s="12">
        <f>+K14-K22</f>
        <v>126371</v>
      </c>
      <c r="L24" s="9"/>
      <c r="M24" s="12">
        <f>+M14-M22</f>
        <v>8152</v>
      </c>
    </row>
    <row r="25" spans="4:13" ht="7.5" customHeight="1">
      <c r="D25" s="3"/>
      <c r="E25" s="45"/>
      <c r="G25" s="9"/>
      <c r="H25" s="9"/>
      <c r="I25" s="9"/>
      <c r="J25" s="9"/>
      <c r="K25" s="9"/>
      <c r="L25" s="9"/>
      <c r="M25" s="9"/>
    </row>
    <row r="26" spans="1:13" ht="21" customHeight="1">
      <c r="A26" s="2" t="s">
        <v>150</v>
      </c>
      <c r="D26" s="3"/>
      <c r="E26" s="45">
        <v>12</v>
      </c>
      <c r="G26" s="61">
        <v>-16</v>
      </c>
      <c r="H26" s="9"/>
      <c r="I26" s="187" t="s">
        <v>41</v>
      </c>
      <c r="J26" s="9"/>
      <c r="K26" s="187" t="s">
        <v>41</v>
      </c>
      <c r="L26" s="9"/>
      <c r="M26" s="187" t="s">
        <v>41</v>
      </c>
    </row>
    <row r="27" spans="4:13" ht="7.5" customHeight="1">
      <c r="D27" s="3"/>
      <c r="E27" s="45"/>
      <c r="G27" s="9"/>
      <c r="H27" s="9"/>
      <c r="I27" s="9"/>
      <c r="J27" s="9"/>
      <c r="K27" s="9"/>
      <c r="L27" s="9"/>
      <c r="M27" s="9"/>
    </row>
    <row r="28" spans="1:13" ht="21" customHeight="1">
      <c r="A28" s="6" t="s">
        <v>178</v>
      </c>
      <c r="D28" s="3"/>
      <c r="E28" s="45"/>
      <c r="G28" s="9">
        <f>SUM(G24,G26)</f>
        <v>163414</v>
      </c>
      <c r="H28" s="9"/>
      <c r="I28" s="9">
        <f>SUM(I24,I26)</f>
        <v>6431</v>
      </c>
      <c r="J28" s="9"/>
      <c r="K28" s="9">
        <f>SUM(K24,K26)</f>
        <v>126371</v>
      </c>
      <c r="L28" s="9"/>
      <c r="M28" s="9">
        <f>SUM(M24,M26)</f>
        <v>8152</v>
      </c>
    </row>
    <row r="29" spans="4:13" ht="7.5" customHeight="1">
      <c r="D29" s="3"/>
      <c r="E29" s="45"/>
      <c r="G29" s="9"/>
      <c r="H29" s="9"/>
      <c r="I29" s="9"/>
      <c r="J29" s="9"/>
      <c r="K29" s="9"/>
      <c r="L29" s="9"/>
      <c r="M29" s="9"/>
    </row>
    <row r="30" spans="1:13" ht="21" customHeight="1">
      <c r="A30" s="2" t="s">
        <v>127</v>
      </c>
      <c r="D30" s="3"/>
      <c r="E30" s="45">
        <v>22</v>
      </c>
      <c r="G30" s="61">
        <v>-28921</v>
      </c>
      <c r="H30" s="9"/>
      <c r="I30" s="61">
        <v>-1688</v>
      </c>
      <c r="J30" s="9"/>
      <c r="K30" s="61">
        <v>-26745</v>
      </c>
      <c r="L30" s="9"/>
      <c r="M30" s="61">
        <v>-1689</v>
      </c>
    </row>
    <row r="31" spans="4:13" ht="7.5" customHeight="1">
      <c r="D31" s="3"/>
      <c r="E31" s="45"/>
      <c r="G31" s="9"/>
      <c r="H31" s="9"/>
      <c r="I31" s="9"/>
      <c r="J31" s="9"/>
      <c r="K31" s="9"/>
      <c r="L31" s="9"/>
      <c r="M31" s="9"/>
    </row>
    <row r="32" spans="1:13" ht="21" customHeight="1">
      <c r="A32" s="7" t="s">
        <v>89</v>
      </c>
      <c r="D32" s="3"/>
      <c r="E32" s="1"/>
      <c r="G32" s="57">
        <f>SUM(G28:G30)</f>
        <v>134493</v>
      </c>
      <c r="H32" s="12"/>
      <c r="I32" s="57">
        <f>SUM(I28:I30)</f>
        <v>4743</v>
      </c>
      <c r="J32" s="12"/>
      <c r="K32" s="57">
        <f>SUM(K28:K30)</f>
        <v>99626</v>
      </c>
      <c r="L32" s="12"/>
      <c r="M32" s="57">
        <f>SUM(M28:M30)</f>
        <v>6463</v>
      </c>
    </row>
    <row r="33" spans="1:13" ht="6" customHeight="1">
      <c r="A33" s="7"/>
      <c r="D33" s="3"/>
      <c r="E33" s="1"/>
      <c r="G33" s="12"/>
      <c r="H33" s="12"/>
      <c r="I33" s="12"/>
      <c r="J33" s="12"/>
      <c r="K33" s="12"/>
      <c r="L33" s="12"/>
      <c r="M33" s="12"/>
    </row>
    <row r="34" spans="1:13" ht="21" customHeight="1">
      <c r="A34" s="7" t="s">
        <v>106</v>
      </c>
      <c r="D34" s="3"/>
      <c r="E34" s="1"/>
      <c r="G34" s="12"/>
      <c r="H34" s="12"/>
      <c r="I34" s="12"/>
      <c r="J34" s="12"/>
      <c r="K34" s="12"/>
      <c r="L34" s="12"/>
      <c r="M34" s="12"/>
    </row>
    <row r="35" spans="1:13" ht="7.5" customHeight="1">
      <c r="A35" s="6"/>
      <c r="D35" s="3"/>
      <c r="E35" s="1"/>
      <c r="G35" s="12"/>
      <c r="H35" s="12"/>
      <c r="I35" s="12"/>
      <c r="J35" s="12"/>
      <c r="K35" s="12"/>
      <c r="L35" s="12"/>
      <c r="M35" s="12"/>
    </row>
    <row r="36" spans="1:13" s="3" customFormat="1" ht="21" customHeight="1" hidden="1">
      <c r="A36" s="41" t="s">
        <v>96</v>
      </c>
      <c r="B36" s="28"/>
      <c r="C36" s="28"/>
      <c r="E36" s="1"/>
      <c r="G36" s="12"/>
      <c r="H36" s="12"/>
      <c r="I36" s="118"/>
      <c r="J36" s="12"/>
      <c r="K36" s="12"/>
      <c r="L36" s="12"/>
      <c r="M36" s="118"/>
    </row>
    <row r="37" spans="1:11" s="3" customFormat="1" ht="20.25" customHeight="1" hidden="1">
      <c r="A37" s="28" t="s">
        <v>117</v>
      </c>
      <c r="B37" s="121"/>
      <c r="C37" s="28"/>
      <c r="E37" s="1"/>
      <c r="G37" s="1"/>
      <c r="H37" s="13"/>
      <c r="J37" s="13"/>
      <c r="K37" s="1"/>
    </row>
    <row r="38" spans="1:13" s="3" customFormat="1" ht="20.25" customHeight="1" hidden="1">
      <c r="A38" s="28"/>
      <c r="B38" s="121" t="s">
        <v>111</v>
      </c>
      <c r="C38" s="28"/>
      <c r="E38" s="1"/>
      <c r="G38" s="57">
        <v>0</v>
      </c>
      <c r="H38" s="13"/>
      <c r="I38" s="160" t="s">
        <v>41</v>
      </c>
      <c r="J38" s="13"/>
      <c r="K38" s="160">
        <v>0</v>
      </c>
      <c r="M38" s="160" t="s">
        <v>41</v>
      </c>
    </row>
    <row r="39" spans="2:13" s="3" customFormat="1" ht="20.25" customHeight="1" hidden="1">
      <c r="B39" s="121"/>
      <c r="C39" s="28"/>
      <c r="E39" s="1"/>
      <c r="G39" s="85">
        <f>SUM(G38)</f>
        <v>0</v>
      </c>
      <c r="H39" s="13"/>
      <c r="I39" s="128" t="s">
        <v>41</v>
      </c>
      <c r="J39" s="13"/>
      <c r="K39" s="66">
        <f>SUM(K37:K38)</f>
        <v>0</v>
      </c>
      <c r="M39" s="128" t="s">
        <v>41</v>
      </c>
    </row>
    <row r="40" spans="1:13" s="3" customFormat="1" ht="21" customHeight="1">
      <c r="A40" s="7" t="s">
        <v>97</v>
      </c>
      <c r="E40" s="1"/>
      <c r="G40" s="168"/>
      <c r="H40" s="168"/>
      <c r="I40" s="118"/>
      <c r="J40" s="168"/>
      <c r="K40" s="168"/>
      <c r="L40" s="168"/>
      <c r="M40" s="118"/>
    </row>
    <row r="41" spans="1:13" s="3" customFormat="1" ht="21" customHeight="1">
      <c r="A41" s="3" t="s">
        <v>186</v>
      </c>
      <c r="E41" s="1"/>
      <c r="G41" s="168"/>
      <c r="H41" s="168"/>
      <c r="I41" s="118"/>
      <c r="J41" s="168"/>
      <c r="K41" s="168"/>
      <c r="L41" s="168"/>
      <c r="M41" s="118"/>
    </row>
    <row r="42" spans="1:13" s="3" customFormat="1" ht="21" customHeight="1">
      <c r="A42" s="7"/>
      <c r="B42" s="3" t="s">
        <v>114</v>
      </c>
      <c r="E42" s="1"/>
      <c r="G42" s="169">
        <v>244</v>
      </c>
      <c r="H42" s="168"/>
      <c r="I42" s="169">
        <v>-413</v>
      </c>
      <c r="J42" s="168"/>
      <c r="K42" s="169">
        <v>244</v>
      </c>
      <c r="L42" s="168"/>
      <c r="M42" s="169">
        <v>-413</v>
      </c>
    </row>
    <row r="43" spans="1:13" s="3" customFormat="1" ht="21" customHeight="1">
      <c r="A43" s="41" t="s">
        <v>107</v>
      </c>
      <c r="E43" s="1"/>
      <c r="G43" s="108">
        <f>G42</f>
        <v>244</v>
      </c>
      <c r="H43" s="12"/>
      <c r="I43" s="108">
        <f>I42</f>
        <v>-413</v>
      </c>
      <c r="J43" s="12"/>
      <c r="K43" s="108">
        <f>K42</f>
        <v>244</v>
      </c>
      <c r="M43" s="108">
        <f>M42</f>
        <v>-413</v>
      </c>
    </row>
    <row r="44" spans="1:13" s="3" customFormat="1" ht="9" customHeight="1">
      <c r="A44" s="28"/>
      <c r="E44" s="1"/>
      <c r="G44" s="12"/>
      <c r="H44" s="12"/>
      <c r="I44" s="12"/>
      <c r="J44" s="12"/>
      <c r="K44" s="12"/>
      <c r="L44" s="12"/>
      <c r="M44" s="12"/>
    </row>
    <row r="45" spans="1:13" s="3" customFormat="1" ht="21.75" thickBot="1">
      <c r="A45" s="7" t="s">
        <v>108</v>
      </c>
      <c r="E45" s="1"/>
      <c r="G45" s="130">
        <f>+G43+G32</f>
        <v>134737</v>
      </c>
      <c r="H45" s="12"/>
      <c r="I45" s="130">
        <f>+I43+I32</f>
        <v>4330</v>
      </c>
      <c r="J45" s="12"/>
      <c r="K45" s="130">
        <f>+K43+K32</f>
        <v>99870</v>
      </c>
      <c r="L45" s="12"/>
      <c r="M45" s="130">
        <f>+M43+M32</f>
        <v>6050</v>
      </c>
    </row>
    <row r="46" spans="1:13" ht="7.5" customHeight="1" thickTop="1">
      <c r="A46" s="7"/>
      <c r="D46" s="3"/>
      <c r="E46" s="1"/>
      <c r="G46" s="12"/>
      <c r="H46" s="12"/>
      <c r="I46" s="12"/>
      <c r="J46" s="12"/>
      <c r="K46" s="12"/>
      <c r="L46" s="12"/>
      <c r="M46" s="12"/>
    </row>
    <row r="47" spans="1:13" ht="21" customHeight="1">
      <c r="A47" s="7" t="s">
        <v>179</v>
      </c>
      <c r="B47" s="3"/>
      <c r="C47" s="3"/>
      <c r="D47" s="3"/>
      <c r="E47" s="1"/>
      <c r="G47" s="12"/>
      <c r="H47" s="12"/>
      <c r="I47" s="12"/>
      <c r="J47" s="12"/>
      <c r="K47" s="12"/>
      <c r="L47" s="12"/>
      <c r="M47" s="12"/>
    </row>
    <row r="48" spans="1:13" ht="21" customHeight="1">
      <c r="A48" s="7"/>
      <c r="B48" s="3" t="s">
        <v>99</v>
      </c>
      <c r="C48" s="3"/>
      <c r="D48" s="3"/>
      <c r="E48" s="1"/>
      <c r="G48" s="12">
        <f>+G32</f>
        <v>134493</v>
      </c>
      <c r="H48" s="12"/>
      <c r="I48" s="12">
        <f>+I32</f>
        <v>4743</v>
      </c>
      <c r="J48" s="12"/>
      <c r="K48" s="12">
        <f>+K32</f>
        <v>99626</v>
      </c>
      <c r="L48" s="12"/>
      <c r="M48" s="12">
        <v>6463</v>
      </c>
    </row>
    <row r="49" spans="1:13" ht="21" customHeight="1">
      <c r="A49" s="7"/>
      <c r="B49" s="3" t="s">
        <v>55</v>
      </c>
      <c r="C49" s="3"/>
      <c r="D49" s="3"/>
      <c r="E49" s="1"/>
      <c r="G49" s="98" t="s">
        <v>41</v>
      </c>
      <c r="H49" s="98"/>
      <c r="I49" s="98" t="s">
        <v>41</v>
      </c>
      <c r="J49" s="98"/>
      <c r="K49" s="98" t="s">
        <v>41</v>
      </c>
      <c r="L49" s="98"/>
      <c r="M49" s="98" t="s">
        <v>41</v>
      </c>
    </row>
    <row r="50" spans="1:13" ht="21" customHeight="1" thickBot="1">
      <c r="A50" s="7"/>
      <c r="B50" s="3"/>
      <c r="C50" s="3"/>
      <c r="D50" s="3"/>
      <c r="E50" s="1"/>
      <c r="G50" s="47">
        <f>SUM(G48:G49)</f>
        <v>134493</v>
      </c>
      <c r="H50" s="12"/>
      <c r="I50" s="47">
        <f>SUM(I48:I49)</f>
        <v>4743</v>
      </c>
      <c r="J50" s="12"/>
      <c r="K50" s="47">
        <f>SUM(K48:K49)</f>
        <v>99626</v>
      </c>
      <c r="L50" s="12"/>
      <c r="M50" s="47">
        <f>SUM(M48:M49)</f>
        <v>6463</v>
      </c>
    </row>
    <row r="51" spans="4:13" ht="7.5" customHeight="1" thickTop="1">
      <c r="D51" s="3"/>
      <c r="E51" s="1"/>
      <c r="G51" s="48"/>
      <c r="H51" s="48"/>
      <c r="I51" s="48"/>
      <c r="J51" s="48"/>
      <c r="K51" s="48"/>
      <c r="L51" s="48"/>
      <c r="M51" s="48"/>
    </row>
    <row r="52" spans="1:13" ht="21" customHeight="1">
      <c r="A52" s="7" t="s">
        <v>180</v>
      </c>
      <c r="B52" s="3"/>
      <c r="D52" s="3"/>
      <c r="E52" s="1"/>
      <c r="G52" s="48"/>
      <c r="H52" s="48"/>
      <c r="I52" s="48"/>
      <c r="J52" s="48"/>
      <c r="K52" s="48"/>
      <c r="L52" s="48"/>
      <c r="M52" s="48"/>
    </row>
    <row r="53" spans="2:13" ht="21" customHeight="1">
      <c r="B53" s="3" t="s">
        <v>99</v>
      </c>
      <c r="D53" s="3"/>
      <c r="E53" s="1"/>
      <c r="G53" s="12">
        <f>+G45</f>
        <v>134737</v>
      </c>
      <c r="H53" s="48"/>
      <c r="I53" s="9">
        <f>+I45</f>
        <v>4330</v>
      </c>
      <c r="J53" s="48"/>
      <c r="K53" s="12">
        <f>+K45</f>
        <v>99870</v>
      </c>
      <c r="L53" s="48"/>
      <c r="M53" s="9">
        <f>+M45</f>
        <v>6050</v>
      </c>
    </row>
    <row r="54" spans="2:13" ht="21" customHeight="1">
      <c r="B54" s="3" t="s">
        <v>55</v>
      </c>
      <c r="D54" s="3"/>
      <c r="E54" s="1"/>
      <c r="G54" s="98" t="s">
        <v>41</v>
      </c>
      <c r="H54" s="98"/>
      <c r="I54" s="98" t="s">
        <v>41</v>
      </c>
      <c r="J54" s="98"/>
      <c r="K54" s="98" t="s">
        <v>41</v>
      </c>
      <c r="L54" s="98"/>
      <c r="M54" s="98" t="s">
        <v>41</v>
      </c>
    </row>
    <row r="55" spans="4:13" ht="21" customHeight="1" thickBot="1">
      <c r="D55" s="3"/>
      <c r="E55" s="1"/>
      <c r="G55" s="47">
        <f>SUM(G53:G54)</f>
        <v>134737</v>
      </c>
      <c r="H55" s="48"/>
      <c r="I55" s="50">
        <f>SUM(I53:I54)</f>
        <v>4330</v>
      </c>
      <c r="J55" s="48"/>
      <c r="K55" s="47">
        <f>SUM(K53:K54)</f>
        <v>99870</v>
      </c>
      <c r="L55" s="48"/>
      <c r="M55" s="50">
        <f>SUM(M53:M54)</f>
        <v>6050</v>
      </c>
    </row>
    <row r="56" spans="4:13" ht="7.5" customHeight="1" thickTop="1">
      <c r="D56" s="3"/>
      <c r="E56" s="1"/>
      <c r="G56" s="48"/>
      <c r="H56" s="48"/>
      <c r="I56" s="48"/>
      <c r="J56" s="48"/>
      <c r="K56" s="48"/>
      <c r="L56" s="48"/>
      <c r="M56" s="48"/>
    </row>
    <row r="57" spans="1:13" s="3" customFormat="1" ht="21" customHeight="1" thickBot="1">
      <c r="A57" s="52" t="s">
        <v>181</v>
      </c>
      <c r="E57" s="45">
        <v>23</v>
      </c>
      <c r="G57" s="151">
        <f>+G48/1122298</f>
        <v>0.11983715555048659</v>
      </c>
      <c r="H57" s="48"/>
      <c r="I57" s="151">
        <f>+I48/1086805</f>
        <v>0.00436416836507009</v>
      </c>
      <c r="J57" s="48"/>
      <c r="K57" s="151">
        <f>+K48/1122298</f>
        <v>0.08876964941575233</v>
      </c>
      <c r="L57" s="48"/>
      <c r="M57" s="151">
        <f>+M48/1086805</f>
        <v>0.005946788982384144</v>
      </c>
    </row>
    <row r="58" spans="5:13" s="3" customFormat="1" ht="7.5" customHeight="1" thickTop="1">
      <c r="E58" s="1"/>
      <c r="G58" s="48"/>
      <c r="H58" s="48"/>
      <c r="I58" s="48"/>
      <c r="J58" s="48"/>
      <c r="K58" s="48"/>
      <c r="L58" s="48"/>
      <c r="M58" s="48"/>
    </row>
    <row r="59" ht="14.25" customHeight="1"/>
  </sheetData>
  <sheetProtection/>
  <mergeCells count="4">
    <mergeCell ref="K1:M1"/>
    <mergeCell ref="G6:I6"/>
    <mergeCell ref="K6:M6"/>
    <mergeCell ref="G5:M5"/>
  </mergeCells>
  <printOptions/>
  <pageMargins left="0.7086614173228347" right="0.11811023622047245" top="0.7874015748031497" bottom="0.5905511811023623" header="0.3937007874015748" footer="0.3937007874015748"/>
  <pageSetup firstPageNumber="5" useFirstPageNumber="1" horizontalDpi="600" verticalDpi="600" orientation="portrait" paperSize="9" scale="76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="120" zoomScaleNormal="78" zoomScaleSheetLayoutView="120" zoomScalePageLayoutView="0" workbookViewId="0" topLeftCell="A1">
      <selection activeCell="K22" sqref="K22"/>
    </sheetView>
  </sheetViews>
  <sheetFormatPr defaultColWidth="9.140625" defaultRowHeight="21.75"/>
  <cols>
    <col min="1" max="1" width="3.57421875" style="2" customWidth="1"/>
    <col min="2" max="2" width="4.00390625" style="2" customWidth="1"/>
    <col min="3" max="3" width="3.421875" style="2" customWidth="1"/>
    <col min="4" max="4" width="51.421875" style="2" customWidth="1"/>
    <col min="5" max="5" width="10.7109375" style="3" customWidth="1"/>
    <col min="6" max="6" width="1.7109375" style="2" customWidth="1"/>
    <col min="7" max="7" width="14.7109375" style="2" customWidth="1"/>
    <col min="8" max="8" width="1.7109375" style="2" customWidth="1"/>
    <col min="9" max="9" width="14.7109375" style="2" customWidth="1"/>
    <col min="10" max="10" width="1.7109375" style="2" customWidth="1"/>
    <col min="11" max="11" width="14.7109375" style="3" customWidth="1"/>
    <col min="12" max="12" width="1.7109375" style="3" customWidth="1"/>
    <col min="13" max="13" width="14.7109375" style="3" customWidth="1"/>
    <col min="14" max="16384" width="9.140625" style="2" customWidth="1"/>
  </cols>
  <sheetData>
    <row r="1" spans="1:13" s="20" customFormat="1" ht="21" customHeight="1">
      <c r="A1" s="23" t="s">
        <v>0</v>
      </c>
      <c r="B1" s="23"/>
      <c r="C1" s="23"/>
      <c r="D1" s="23"/>
      <c r="E1" s="69"/>
      <c r="F1" s="23"/>
      <c r="G1" s="23"/>
      <c r="H1" s="23"/>
      <c r="K1" s="194" t="s">
        <v>84</v>
      </c>
      <c r="L1" s="194"/>
      <c r="M1" s="194"/>
    </row>
    <row r="2" spans="1:13" s="20" customFormat="1" ht="21" customHeight="1">
      <c r="A2" s="23" t="s">
        <v>54</v>
      </c>
      <c r="B2" s="23"/>
      <c r="C2" s="23"/>
      <c r="D2" s="23"/>
      <c r="E2" s="69"/>
      <c r="F2" s="23"/>
      <c r="G2" s="23"/>
      <c r="H2" s="23"/>
      <c r="K2" s="43"/>
      <c r="L2" s="43"/>
      <c r="M2" s="55" t="s">
        <v>85</v>
      </c>
    </row>
    <row r="3" spans="1:13" s="20" customFormat="1" ht="21" customHeight="1">
      <c r="A3" s="23" t="s">
        <v>167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43"/>
    </row>
    <row r="4" spans="1:13" s="20" customFormat="1" ht="7.5" customHeight="1">
      <c r="A4" s="44"/>
      <c r="B4" s="23"/>
      <c r="C4" s="23"/>
      <c r="D4" s="23"/>
      <c r="E4" s="69"/>
      <c r="F4" s="23"/>
      <c r="G4" s="23"/>
      <c r="H4" s="23"/>
      <c r="K4" s="43"/>
      <c r="L4" s="43"/>
      <c r="M4" s="43"/>
    </row>
    <row r="5" spans="5:13" ht="21" customHeight="1">
      <c r="E5" s="1"/>
      <c r="G5" s="196" t="s">
        <v>90</v>
      </c>
      <c r="H5" s="196"/>
      <c r="I5" s="196"/>
      <c r="J5" s="196"/>
      <c r="K5" s="196"/>
      <c r="L5" s="196"/>
      <c r="M5" s="196"/>
    </row>
    <row r="6" spans="5:13" ht="21" customHeight="1">
      <c r="E6" s="1"/>
      <c r="G6" s="195" t="s">
        <v>1</v>
      </c>
      <c r="H6" s="195"/>
      <c r="I6" s="195"/>
      <c r="J6" s="5"/>
      <c r="K6" s="193" t="s">
        <v>69</v>
      </c>
      <c r="L6" s="193"/>
      <c r="M6" s="193"/>
    </row>
    <row r="7" spans="5:13" ht="21" customHeight="1">
      <c r="E7" s="68" t="s">
        <v>2</v>
      </c>
      <c r="G7" s="109">
        <v>2561</v>
      </c>
      <c r="H7" s="4"/>
      <c r="I7" s="102">
        <v>2560</v>
      </c>
      <c r="J7" s="91"/>
      <c r="K7" s="102">
        <v>2561</v>
      </c>
      <c r="L7" s="1"/>
      <c r="M7" s="102">
        <v>2560</v>
      </c>
    </row>
    <row r="8" spans="1:14" ht="21" customHeight="1">
      <c r="A8" s="6" t="s">
        <v>3</v>
      </c>
      <c r="E8" s="45"/>
      <c r="G8" s="8"/>
      <c r="H8" s="8"/>
      <c r="I8" s="8"/>
      <c r="J8" s="8"/>
      <c r="K8" s="9"/>
      <c r="L8" s="9"/>
      <c r="M8" s="9"/>
      <c r="N8" s="8"/>
    </row>
    <row r="9" spans="1:14" s="162" customFormat="1" ht="21" customHeight="1">
      <c r="A9" s="3" t="s">
        <v>170</v>
      </c>
      <c r="B9" s="3"/>
      <c r="C9" s="3"/>
      <c r="D9" s="3"/>
      <c r="E9" s="45">
        <v>24</v>
      </c>
      <c r="F9" s="3"/>
      <c r="G9" s="9">
        <v>196633</v>
      </c>
      <c r="H9" s="9"/>
      <c r="I9" s="9">
        <v>205492</v>
      </c>
      <c r="J9" s="9"/>
      <c r="K9" s="9">
        <v>196633</v>
      </c>
      <c r="L9" s="163"/>
      <c r="M9" s="9">
        <v>205492</v>
      </c>
      <c r="N9" s="163"/>
    </row>
    <row r="10" spans="1:14" s="162" customFormat="1" ht="21" customHeight="1">
      <c r="A10" s="3" t="s">
        <v>27</v>
      </c>
      <c r="B10" s="3"/>
      <c r="C10" s="3"/>
      <c r="D10" s="3"/>
      <c r="E10" s="45"/>
      <c r="F10" s="3"/>
      <c r="G10" s="9">
        <v>27412</v>
      </c>
      <c r="H10" s="9"/>
      <c r="I10" s="9">
        <v>53828</v>
      </c>
      <c r="J10" s="9"/>
      <c r="K10" s="13">
        <v>12924</v>
      </c>
      <c r="L10" s="163"/>
      <c r="M10" s="13">
        <v>29321</v>
      </c>
      <c r="N10" s="163"/>
    </row>
    <row r="11" spans="1:14" s="162" customFormat="1" ht="21" customHeight="1">
      <c r="A11" s="3" t="s">
        <v>173</v>
      </c>
      <c r="B11" s="3"/>
      <c r="C11" s="3"/>
      <c r="D11" s="3"/>
      <c r="E11" s="45">
        <v>13</v>
      </c>
      <c r="F11" s="3"/>
      <c r="G11" s="9">
        <v>167789</v>
      </c>
      <c r="H11" s="9"/>
      <c r="I11" s="110" t="s">
        <v>41</v>
      </c>
      <c r="J11" s="9"/>
      <c r="K11" s="13">
        <v>130764</v>
      </c>
      <c r="L11" s="163"/>
      <c r="M11" s="12" t="s">
        <v>41</v>
      </c>
      <c r="N11" s="163"/>
    </row>
    <row r="12" spans="1:14" s="162" customFormat="1" ht="21" customHeight="1">
      <c r="A12" s="3" t="s">
        <v>151</v>
      </c>
      <c r="B12" s="3"/>
      <c r="C12" s="3"/>
      <c r="D12" s="3"/>
      <c r="E12" s="45"/>
      <c r="F12" s="3"/>
      <c r="G12" s="9">
        <v>4191</v>
      </c>
      <c r="H12" s="9"/>
      <c r="I12" s="110" t="s">
        <v>41</v>
      </c>
      <c r="J12" s="9"/>
      <c r="K12" s="13">
        <v>4191</v>
      </c>
      <c r="L12" s="163"/>
      <c r="M12" s="12" t="s">
        <v>41</v>
      </c>
      <c r="N12" s="163"/>
    </row>
    <row r="13" spans="1:14" s="162" customFormat="1" ht="21" customHeight="1">
      <c r="A13" s="3" t="s">
        <v>37</v>
      </c>
      <c r="B13" s="3"/>
      <c r="C13" s="3"/>
      <c r="D13" s="3"/>
      <c r="E13" s="45"/>
      <c r="F13" s="3"/>
      <c r="G13" s="9">
        <v>279</v>
      </c>
      <c r="H13" s="9"/>
      <c r="I13" s="9">
        <v>193</v>
      </c>
      <c r="J13" s="9"/>
      <c r="K13" s="13">
        <v>5020</v>
      </c>
      <c r="L13" s="163"/>
      <c r="M13" s="12">
        <v>5942</v>
      </c>
      <c r="N13" s="163"/>
    </row>
    <row r="14" spans="1:14" ht="21" customHeight="1">
      <c r="A14" s="2" t="s">
        <v>4</v>
      </c>
      <c r="D14" s="3"/>
      <c r="E14" s="45"/>
      <c r="F14" s="3"/>
      <c r="G14" s="8">
        <v>12548</v>
      </c>
      <c r="H14" s="9"/>
      <c r="I14" s="9">
        <v>8522</v>
      </c>
      <c r="J14" s="9"/>
      <c r="K14" s="9">
        <v>5137</v>
      </c>
      <c r="L14" s="9"/>
      <c r="M14" s="9">
        <v>3105</v>
      </c>
      <c r="N14" s="8"/>
    </row>
    <row r="15" spans="1:14" ht="21" customHeight="1">
      <c r="A15" s="6" t="s">
        <v>5</v>
      </c>
      <c r="D15" s="3"/>
      <c r="E15" s="1"/>
      <c r="F15" s="3"/>
      <c r="G15" s="14">
        <f>SUM(G9:G14)</f>
        <v>408852</v>
      </c>
      <c r="H15" s="9"/>
      <c r="I15" s="46">
        <f>SUM(I9:I14)</f>
        <v>268035</v>
      </c>
      <c r="J15" s="9"/>
      <c r="K15" s="14">
        <f>SUM(K9:K14)</f>
        <v>354669</v>
      </c>
      <c r="L15" s="9"/>
      <c r="M15" s="46">
        <f>SUM(M9:M14)</f>
        <v>243860</v>
      </c>
      <c r="N15" s="8"/>
    </row>
    <row r="16" spans="4:14" ht="7.5" customHeight="1">
      <c r="D16" s="3"/>
      <c r="E16" s="1"/>
      <c r="F16" s="3"/>
      <c r="G16" s="9"/>
      <c r="H16" s="9"/>
      <c r="I16" s="9"/>
      <c r="J16" s="9"/>
      <c r="K16" s="9"/>
      <c r="L16" s="9"/>
      <c r="M16" s="9"/>
      <c r="N16" s="8"/>
    </row>
    <row r="17" spans="1:14" ht="21" customHeight="1">
      <c r="A17" s="6" t="s">
        <v>24</v>
      </c>
      <c r="D17" s="3"/>
      <c r="E17" s="45"/>
      <c r="F17" s="3"/>
      <c r="G17" s="9"/>
      <c r="H17" s="9"/>
      <c r="I17" s="9"/>
      <c r="J17" s="9"/>
      <c r="K17" s="9"/>
      <c r="L17" s="9"/>
      <c r="M17" s="9"/>
      <c r="N17" s="8"/>
    </row>
    <row r="18" spans="1:14" s="3" customFormat="1" ht="21" customHeight="1">
      <c r="A18" s="3" t="s">
        <v>171</v>
      </c>
      <c r="E18" s="45"/>
      <c r="G18" s="9">
        <v>144911</v>
      </c>
      <c r="H18" s="9"/>
      <c r="I18" s="9">
        <v>136102</v>
      </c>
      <c r="J18" s="9"/>
      <c r="K18" s="9">
        <v>144911</v>
      </c>
      <c r="L18" s="9"/>
      <c r="M18" s="9">
        <v>136297</v>
      </c>
      <c r="N18" s="9"/>
    </row>
    <row r="19" spans="1:14" s="3" customFormat="1" ht="21" customHeight="1">
      <c r="A19" s="3" t="s">
        <v>28</v>
      </c>
      <c r="E19" s="45"/>
      <c r="G19" s="37">
        <v>17542</v>
      </c>
      <c r="H19" s="9"/>
      <c r="I19" s="37">
        <v>33657</v>
      </c>
      <c r="J19" s="9"/>
      <c r="K19" s="9">
        <v>8659</v>
      </c>
      <c r="L19" s="9"/>
      <c r="M19" s="9">
        <v>17665</v>
      </c>
      <c r="N19" s="9"/>
    </row>
    <row r="20" spans="1:14" ht="21" customHeight="1">
      <c r="A20" s="2" t="s">
        <v>52</v>
      </c>
      <c r="D20" s="3"/>
      <c r="E20" s="45"/>
      <c r="F20" s="3"/>
      <c r="G20" s="37">
        <v>7245</v>
      </c>
      <c r="H20" s="9"/>
      <c r="I20" s="37">
        <v>6482</v>
      </c>
      <c r="J20" s="9"/>
      <c r="K20" s="9">
        <v>3741</v>
      </c>
      <c r="L20" s="9"/>
      <c r="M20" s="9">
        <v>4465</v>
      </c>
      <c r="N20" s="8"/>
    </row>
    <row r="21" spans="1:14" ht="21" customHeight="1">
      <c r="A21" s="2" t="s">
        <v>49</v>
      </c>
      <c r="D21" s="3"/>
      <c r="E21" s="45"/>
      <c r="F21" s="3"/>
      <c r="G21" s="37">
        <v>76190</v>
      </c>
      <c r="H21" s="9"/>
      <c r="I21" s="37">
        <v>74593</v>
      </c>
      <c r="J21" s="9"/>
      <c r="K21" s="38">
        <v>67926</v>
      </c>
      <c r="L21" s="9"/>
      <c r="M21" s="38">
        <v>63705</v>
      </c>
      <c r="N21" s="8"/>
    </row>
    <row r="22" spans="1:14" s="3" customFormat="1" ht="21" customHeight="1">
      <c r="A22" s="3" t="s">
        <v>50</v>
      </c>
      <c r="E22" s="45"/>
      <c r="G22" s="17">
        <v>6938</v>
      </c>
      <c r="H22" s="9"/>
      <c r="I22" s="17">
        <v>5787</v>
      </c>
      <c r="J22" s="9"/>
      <c r="K22" s="57">
        <v>6841</v>
      </c>
      <c r="L22" s="9"/>
      <c r="M22" s="57">
        <v>4057</v>
      </c>
      <c r="N22" s="9"/>
    </row>
    <row r="23" spans="1:14" ht="21" customHeight="1">
      <c r="A23" s="6" t="s">
        <v>25</v>
      </c>
      <c r="D23" s="3"/>
      <c r="E23" s="45"/>
      <c r="F23" s="3"/>
      <c r="G23" s="14">
        <f>SUM(G18:G22)</f>
        <v>252826</v>
      </c>
      <c r="H23" s="9"/>
      <c r="I23" s="14">
        <f>SUM(I18:I22)</f>
        <v>256621</v>
      </c>
      <c r="J23" s="9"/>
      <c r="K23" s="14">
        <f>SUM(K18:K22)</f>
        <v>232078</v>
      </c>
      <c r="L23" s="9"/>
      <c r="M23" s="14">
        <f>SUM(M18:M22)</f>
        <v>226189</v>
      </c>
      <c r="N23" s="8"/>
    </row>
    <row r="24" spans="4:14" ht="7.5" customHeight="1">
      <c r="D24" s="3"/>
      <c r="E24" s="45"/>
      <c r="F24" s="3"/>
      <c r="G24" s="19"/>
      <c r="H24" s="9"/>
      <c r="I24" s="9"/>
      <c r="J24" s="9"/>
      <c r="K24" s="19"/>
      <c r="L24" s="9"/>
      <c r="M24" s="9"/>
      <c r="N24" s="8"/>
    </row>
    <row r="25" spans="1:14" ht="21" customHeight="1">
      <c r="A25" s="6" t="s">
        <v>177</v>
      </c>
      <c r="D25" s="3"/>
      <c r="E25" s="45"/>
      <c r="F25" s="3"/>
      <c r="G25" s="12">
        <f>+G15-G23</f>
        <v>156026</v>
      </c>
      <c r="H25" s="9"/>
      <c r="I25" s="12">
        <f>+I15-I23</f>
        <v>11414</v>
      </c>
      <c r="J25" s="9"/>
      <c r="K25" s="12">
        <f>+K15-K23</f>
        <v>122591</v>
      </c>
      <c r="L25" s="9"/>
      <c r="M25" s="9">
        <f>+M15-M23</f>
        <v>17671</v>
      </c>
      <c r="N25" s="8"/>
    </row>
    <row r="26" spans="4:14" ht="7.5" customHeight="1">
      <c r="D26" s="3"/>
      <c r="E26" s="45"/>
      <c r="F26" s="3"/>
      <c r="G26" s="9"/>
      <c r="H26" s="9"/>
      <c r="I26" s="9"/>
      <c r="J26" s="9"/>
      <c r="K26" s="9"/>
      <c r="L26" s="9"/>
      <c r="M26" s="9"/>
      <c r="N26" s="8"/>
    </row>
    <row r="27" spans="1:14" ht="21" customHeight="1">
      <c r="A27" s="3" t="s">
        <v>150</v>
      </c>
      <c r="B27" s="3"/>
      <c r="C27" s="3"/>
      <c r="D27" s="3"/>
      <c r="E27" s="45">
        <v>12</v>
      </c>
      <c r="F27" s="3"/>
      <c r="G27" s="57">
        <v>-52</v>
      </c>
      <c r="H27" s="9"/>
      <c r="I27" s="57" t="s">
        <v>41</v>
      </c>
      <c r="J27" s="9"/>
      <c r="K27" s="187" t="s">
        <v>41</v>
      </c>
      <c r="L27" s="9"/>
      <c r="M27" s="187" t="s">
        <v>41</v>
      </c>
      <c r="N27" s="8"/>
    </row>
    <row r="28" spans="4:14" ht="7.5" customHeight="1">
      <c r="D28" s="3"/>
      <c r="E28" s="45"/>
      <c r="F28" s="3"/>
      <c r="G28" s="9"/>
      <c r="H28" s="9"/>
      <c r="I28" s="9"/>
      <c r="J28" s="9"/>
      <c r="K28" s="9"/>
      <c r="L28" s="9"/>
      <c r="M28" s="9"/>
      <c r="N28" s="8"/>
    </row>
    <row r="29" spans="1:14" ht="21" customHeight="1">
      <c r="A29" s="6" t="s">
        <v>178</v>
      </c>
      <c r="D29" s="3"/>
      <c r="E29" s="45"/>
      <c r="F29" s="3"/>
      <c r="G29" s="13">
        <f>SUM(G25:G27)</f>
        <v>155974</v>
      </c>
      <c r="H29" s="9"/>
      <c r="I29" s="9">
        <f>SUM(I25:I27)</f>
        <v>11414</v>
      </c>
      <c r="J29" s="9"/>
      <c r="K29" s="9">
        <f>SUM(K25:K27)</f>
        <v>122591</v>
      </c>
      <c r="L29" s="9"/>
      <c r="M29" s="9">
        <f>SUM(M25:M27)</f>
        <v>17671</v>
      </c>
      <c r="N29" s="8"/>
    </row>
    <row r="30" spans="4:14" ht="7.5" customHeight="1">
      <c r="D30" s="3"/>
      <c r="E30" s="45"/>
      <c r="F30" s="3"/>
      <c r="G30" s="9"/>
      <c r="H30" s="9"/>
      <c r="I30" s="9"/>
      <c r="J30" s="9"/>
      <c r="K30" s="9"/>
      <c r="L30" s="9"/>
      <c r="M30" s="9"/>
      <c r="N30" s="8"/>
    </row>
    <row r="31" spans="1:14" ht="21" customHeight="1">
      <c r="A31" s="2" t="s">
        <v>127</v>
      </c>
      <c r="D31" s="3"/>
      <c r="E31" s="45">
        <v>22</v>
      </c>
      <c r="F31" s="3"/>
      <c r="G31" s="61">
        <v>-29952</v>
      </c>
      <c r="H31" s="9"/>
      <c r="I31" s="61">
        <v>-3653</v>
      </c>
      <c r="J31" s="9"/>
      <c r="K31" s="57">
        <v>-27721</v>
      </c>
      <c r="L31" s="9"/>
      <c r="M31" s="57">
        <v>-3616</v>
      </c>
      <c r="N31" s="8"/>
    </row>
    <row r="32" spans="4:14" ht="7.5" customHeight="1">
      <c r="D32" s="3"/>
      <c r="E32" s="45"/>
      <c r="F32" s="3"/>
      <c r="G32" s="9"/>
      <c r="H32" s="9"/>
      <c r="I32" s="9"/>
      <c r="J32" s="9"/>
      <c r="K32" s="9"/>
      <c r="L32" s="9"/>
      <c r="M32" s="9"/>
      <c r="N32" s="8"/>
    </row>
    <row r="33" spans="1:14" ht="21" customHeight="1">
      <c r="A33" s="7" t="s">
        <v>89</v>
      </c>
      <c r="D33" s="3"/>
      <c r="E33" s="1"/>
      <c r="F33" s="3"/>
      <c r="G33" s="57">
        <f>SUM(G29:G31)</f>
        <v>126022</v>
      </c>
      <c r="H33" s="12"/>
      <c r="I33" s="57">
        <f>SUM(I29:I31)</f>
        <v>7761</v>
      </c>
      <c r="J33" s="12"/>
      <c r="K33" s="57">
        <f>SUM(K29:K31)</f>
        <v>94870</v>
      </c>
      <c r="L33" s="12"/>
      <c r="M33" s="57">
        <f>SUM(M29:M31)</f>
        <v>14055</v>
      </c>
      <c r="N33" s="11"/>
    </row>
    <row r="34" spans="1:14" ht="7.5" customHeight="1">
      <c r="A34" s="6"/>
      <c r="D34" s="3"/>
      <c r="E34" s="1"/>
      <c r="F34" s="3"/>
      <c r="G34" s="12"/>
      <c r="H34" s="12"/>
      <c r="I34" s="12"/>
      <c r="J34" s="12"/>
      <c r="K34" s="12"/>
      <c r="L34" s="12"/>
      <c r="M34" s="12"/>
      <c r="N34" s="11"/>
    </row>
    <row r="35" spans="1:14" s="3" customFormat="1" ht="21" customHeight="1">
      <c r="A35" s="41" t="s">
        <v>106</v>
      </c>
      <c r="B35" s="28"/>
      <c r="C35" s="28"/>
      <c r="E35" s="1"/>
      <c r="G35" s="12"/>
      <c r="H35" s="12"/>
      <c r="I35" s="12"/>
      <c r="J35" s="12"/>
      <c r="K35" s="12"/>
      <c r="L35" s="12"/>
      <c r="N35" s="12"/>
    </row>
    <row r="36" spans="4:14" ht="7.5" customHeight="1">
      <c r="D36" s="3"/>
      <c r="E36" s="45"/>
      <c r="F36" s="3"/>
      <c r="G36" s="9"/>
      <c r="H36" s="9"/>
      <c r="I36" s="9"/>
      <c r="J36" s="9"/>
      <c r="K36" s="9"/>
      <c r="L36" s="9"/>
      <c r="M36" s="9"/>
      <c r="N36" s="8"/>
    </row>
    <row r="37" spans="1:14" s="3" customFormat="1" ht="20.25" customHeight="1">
      <c r="A37" s="41" t="s">
        <v>97</v>
      </c>
      <c r="B37" s="121"/>
      <c r="C37" s="28"/>
      <c r="E37" s="1"/>
      <c r="N37" s="12"/>
    </row>
    <row r="38" spans="1:14" s="3" customFormat="1" ht="21" customHeight="1">
      <c r="A38" s="3" t="s">
        <v>188</v>
      </c>
      <c r="E38" s="1"/>
      <c r="N38" s="12"/>
    </row>
    <row r="39" spans="2:14" s="3" customFormat="1" ht="21" customHeight="1">
      <c r="B39" s="3" t="s">
        <v>187</v>
      </c>
      <c r="E39" s="45">
        <v>10</v>
      </c>
      <c r="G39" s="12">
        <v>-1542</v>
      </c>
      <c r="H39" s="12"/>
      <c r="I39" s="12">
        <v>297</v>
      </c>
      <c r="J39" s="12"/>
      <c r="K39" s="57">
        <v>-1542</v>
      </c>
      <c r="L39" s="12"/>
      <c r="M39" s="57">
        <v>297</v>
      </c>
      <c r="N39" s="12"/>
    </row>
    <row r="40" spans="1:14" s="3" customFormat="1" ht="21" customHeight="1">
      <c r="A40" s="41" t="s">
        <v>107</v>
      </c>
      <c r="E40" s="1"/>
      <c r="G40" s="108">
        <f>G39</f>
        <v>-1542</v>
      </c>
      <c r="H40" s="12"/>
      <c r="I40" s="108">
        <f>I39</f>
        <v>297</v>
      </c>
      <c r="J40" s="12"/>
      <c r="K40" s="108">
        <f>K39</f>
        <v>-1542</v>
      </c>
      <c r="L40" s="12"/>
      <c r="M40" s="108">
        <f>M39</f>
        <v>297</v>
      </c>
      <c r="N40" s="12"/>
    </row>
    <row r="41" spans="1:14" s="3" customFormat="1" ht="9" customHeight="1">
      <c r="A41" s="28"/>
      <c r="E41" s="1"/>
      <c r="G41" s="12"/>
      <c r="H41" s="12"/>
      <c r="I41" s="12"/>
      <c r="J41" s="12"/>
      <c r="K41" s="12"/>
      <c r="L41" s="12"/>
      <c r="M41" s="12"/>
      <c r="N41" s="129"/>
    </row>
    <row r="42" spans="1:14" s="3" customFormat="1" ht="21.75" thickBot="1">
      <c r="A42" s="7" t="s">
        <v>108</v>
      </c>
      <c r="E42" s="1"/>
      <c r="G42" s="130">
        <f>+G40+G33</f>
        <v>124480</v>
      </c>
      <c r="H42" s="12"/>
      <c r="I42" s="130">
        <f>+I40+I33</f>
        <v>8058</v>
      </c>
      <c r="J42" s="12"/>
      <c r="K42" s="130">
        <f>+K40+K33</f>
        <v>93328</v>
      </c>
      <c r="L42" s="12"/>
      <c r="M42" s="130">
        <f>+M40+M33</f>
        <v>14352</v>
      </c>
      <c r="N42" s="12"/>
    </row>
    <row r="43" spans="1:14" ht="6" customHeight="1" thickTop="1">
      <c r="A43" s="7"/>
      <c r="D43" s="3"/>
      <c r="E43" s="1"/>
      <c r="F43" s="3"/>
      <c r="G43" s="12"/>
      <c r="H43" s="12"/>
      <c r="I43" s="12"/>
      <c r="J43" s="12"/>
      <c r="K43" s="12"/>
      <c r="L43" s="12"/>
      <c r="M43" s="12"/>
      <c r="N43" s="12"/>
    </row>
    <row r="44" spans="1:14" ht="21" customHeight="1">
      <c r="A44" s="7" t="s">
        <v>179</v>
      </c>
      <c r="B44" s="3"/>
      <c r="C44" s="3"/>
      <c r="D44" s="3"/>
      <c r="E44" s="1"/>
      <c r="F44" s="3"/>
      <c r="G44" s="12"/>
      <c r="H44" s="12"/>
      <c r="I44" s="12"/>
      <c r="J44" s="12"/>
      <c r="K44" s="12"/>
      <c r="L44" s="12"/>
      <c r="M44" s="12"/>
      <c r="N44" s="11"/>
    </row>
    <row r="45" spans="1:14" ht="21" customHeight="1">
      <c r="A45" s="7"/>
      <c r="B45" s="3" t="s">
        <v>99</v>
      </c>
      <c r="C45" s="3"/>
      <c r="D45" s="3"/>
      <c r="E45" s="1"/>
      <c r="F45" s="3"/>
      <c r="G45" s="12">
        <f>+--G33</f>
        <v>126022</v>
      </c>
      <c r="H45" s="12"/>
      <c r="I45" s="12">
        <f>+I33</f>
        <v>7761</v>
      </c>
      <c r="J45" s="12"/>
      <c r="K45" s="12">
        <f>+K33</f>
        <v>94870</v>
      </c>
      <c r="L45" s="12"/>
      <c r="M45" s="12">
        <f>+M33</f>
        <v>14055</v>
      </c>
      <c r="N45" s="11"/>
    </row>
    <row r="46" spans="1:14" ht="21" customHeight="1">
      <c r="A46" s="7"/>
      <c r="B46" s="3" t="s">
        <v>55</v>
      </c>
      <c r="C46" s="3"/>
      <c r="D46" s="3"/>
      <c r="E46" s="1"/>
      <c r="F46" s="3"/>
      <c r="G46" s="98" t="s">
        <v>41</v>
      </c>
      <c r="H46" s="98"/>
      <c r="I46" s="98" t="s">
        <v>41</v>
      </c>
      <c r="J46" s="98"/>
      <c r="K46" s="98" t="s">
        <v>41</v>
      </c>
      <c r="L46" s="98"/>
      <c r="M46" s="98" t="s">
        <v>41</v>
      </c>
      <c r="N46" s="11"/>
    </row>
    <row r="47" spans="1:14" ht="21" customHeight="1" thickBot="1">
      <c r="A47" s="7"/>
      <c r="B47" s="3"/>
      <c r="C47" s="3"/>
      <c r="D47" s="3"/>
      <c r="E47" s="1"/>
      <c r="F47" s="3"/>
      <c r="G47" s="47">
        <f>SUM(G45:G46)</f>
        <v>126022</v>
      </c>
      <c r="H47" s="12"/>
      <c r="I47" s="47">
        <f>SUM(I45:I46)</f>
        <v>7761</v>
      </c>
      <c r="J47" s="12"/>
      <c r="K47" s="47">
        <f>SUM(K45:K46)</f>
        <v>94870</v>
      </c>
      <c r="L47" s="12"/>
      <c r="M47" s="47">
        <f>SUM(M45:M46)</f>
        <v>14055</v>
      </c>
      <c r="N47" s="11"/>
    </row>
    <row r="48" spans="4:14" ht="6" customHeight="1" thickTop="1">
      <c r="D48" s="3"/>
      <c r="E48" s="1"/>
      <c r="F48" s="3"/>
      <c r="G48" s="48"/>
      <c r="H48" s="48"/>
      <c r="I48" s="48"/>
      <c r="J48" s="48"/>
      <c r="K48" s="48"/>
      <c r="L48" s="48"/>
      <c r="M48" s="48"/>
      <c r="N48" s="11"/>
    </row>
    <row r="49" spans="1:14" ht="21" customHeight="1">
      <c r="A49" s="7" t="s">
        <v>180</v>
      </c>
      <c r="B49" s="3"/>
      <c r="D49" s="3"/>
      <c r="E49" s="1"/>
      <c r="F49" s="3"/>
      <c r="G49" s="48"/>
      <c r="H49" s="48"/>
      <c r="I49" s="48"/>
      <c r="J49" s="48"/>
      <c r="K49" s="48"/>
      <c r="L49" s="48"/>
      <c r="M49" s="48"/>
      <c r="N49" s="49"/>
    </row>
    <row r="50" spans="2:14" ht="21" customHeight="1">
      <c r="B50" s="3" t="s">
        <v>99</v>
      </c>
      <c r="D50" s="3"/>
      <c r="E50" s="1"/>
      <c r="F50" s="3"/>
      <c r="G50" s="12">
        <f>+G42</f>
        <v>124480</v>
      </c>
      <c r="H50" s="48"/>
      <c r="I50" s="12">
        <f>+I42</f>
        <v>8058</v>
      </c>
      <c r="J50" s="48"/>
      <c r="K50" s="12">
        <f>+K42</f>
        <v>93328</v>
      </c>
      <c r="L50" s="48"/>
      <c r="M50" s="9">
        <f>+M42</f>
        <v>14352</v>
      </c>
      <c r="N50" s="49"/>
    </row>
    <row r="51" spans="2:14" ht="21" customHeight="1">
      <c r="B51" s="3" t="s">
        <v>55</v>
      </c>
      <c r="D51" s="3"/>
      <c r="E51" s="1"/>
      <c r="F51" s="3"/>
      <c r="G51" s="98" t="s">
        <v>41</v>
      </c>
      <c r="H51" s="98"/>
      <c r="I51" s="98" t="s">
        <v>41</v>
      </c>
      <c r="J51" s="98"/>
      <c r="K51" s="98" t="s">
        <v>41</v>
      </c>
      <c r="L51" s="98"/>
      <c r="M51" s="98" t="s">
        <v>41</v>
      </c>
      <c r="N51" s="49"/>
    </row>
    <row r="52" spans="4:14" ht="21" customHeight="1" thickBot="1">
      <c r="D52" s="3"/>
      <c r="E52" s="1"/>
      <c r="F52" s="3"/>
      <c r="G52" s="47">
        <f>SUM(G50:G51)</f>
        <v>124480</v>
      </c>
      <c r="H52" s="48"/>
      <c r="I52" s="50">
        <f>SUM(I50:I51)</f>
        <v>8058</v>
      </c>
      <c r="J52" s="48"/>
      <c r="K52" s="47">
        <f>SUM(K50:K51)</f>
        <v>93328</v>
      </c>
      <c r="L52" s="48"/>
      <c r="M52" s="50">
        <f>SUM(M50:M51)</f>
        <v>14352</v>
      </c>
      <c r="N52" s="18"/>
    </row>
    <row r="53" spans="4:14" ht="6" customHeight="1" thickTop="1">
      <c r="D53" s="3"/>
      <c r="E53" s="1"/>
      <c r="F53" s="3"/>
      <c r="G53" s="48"/>
      <c r="H53" s="48"/>
      <c r="I53" s="48"/>
      <c r="J53" s="48"/>
      <c r="K53" s="48"/>
      <c r="L53" s="48"/>
      <c r="M53" s="48"/>
      <c r="N53" s="49"/>
    </row>
    <row r="54" spans="1:14" ht="21" customHeight="1" thickBot="1">
      <c r="A54" s="52" t="s">
        <v>181</v>
      </c>
      <c r="D54" s="3"/>
      <c r="E54" s="45">
        <v>23</v>
      </c>
      <c r="F54" s="3"/>
      <c r="G54" s="151">
        <f>+G45/1122298</f>
        <v>0.11228924937939834</v>
      </c>
      <c r="H54" s="48"/>
      <c r="I54" s="151">
        <f>+I45/1086805</f>
        <v>0.007141115471496727</v>
      </c>
      <c r="J54" s="48"/>
      <c r="K54" s="151">
        <f>+K45/1122298</f>
        <v>0.0845319157656879</v>
      </c>
      <c r="L54" s="48"/>
      <c r="M54" s="151">
        <f>+M45/1086805</f>
        <v>0.012932402776947106</v>
      </c>
      <c r="N54" s="49"/>
    </row>
    <row r="55" ht="24.75" customHeight="1" thickTop="1">
      <c r="N55" s="51"/>
    </row>
    <row r="56" spans="7:11" ht="21">
      <c r="G56" s="177"/>
      <c r="I56" s="178"/>
      <c r="K56" s="179"/>
    </row>
    <row r="57" spans="7:11" ht="21">
      <c r="G57" s="177"/>
      <c r="I57" s="178"/>
      <c r="K57" s="180"/>
    </row>
  </sheetData>
  <sheetProtection/>
  <mergeCells count="4">
    <mergeCell ref="K1:M1"/>
    <mergeCell ref="G5:M5"/>
    <mergeCell ref="G6:I6"/>
    <mergeCell ref="K6:M6"/>
  </mergeCells>
  <printOptions/>
  <pageMargins left="0.7086614173228347" right="0.11811023622047245" top="0.7480314960629921" bottom="0.5905511811023623" header="0.3937007874015748" footer="0.3937007874015748"/>
  <pageSetup firstPageNumber="6" useFirstPageNumber="1" horizontalDpi="600" verticalDpi="600" orientation="portrait" paperSize="9" scale="76" r:id="rId1"/>
  <headerFooter alignWithMargins="0">
    <oddHeader>&amp;R
</oddHeader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1"/>
  <sheetViews>
    <sheetView tabSelected="1" view="pageBreakPreview" zoomScale="110" zoomScaleNormal="85" zoomScaleSheetLayoutView="110" workbookViewId="0" topLeftCell="A1">
      <selection activeCell="P19" sqref="P19:P20"/>
    </sheetView>
  </sheetViews>
  <sheetFormatPr defaultColWidth="9.140625" defaultRowHeight="24.75" customHeight="1"/>
  <cols>
    <col min="1" max="1" width="69.421875" style="62" customWidth="1"/>
    <col min="2" max="2" width="7.57421875" style="62" customWidth="1"/>
    <col min="3" max="3" width="1.57421875" style="62" customWidth="1"/>
    <col min="4" max="4" width="15.7109375" style="62" customWidth="1"/>
    <col min="5" max="5" width="1.421875" style="62" customWidth="1"/>
    <col min="6" max="6" width="13.8515625" style="62" customWidth="1"/>
    <col min="7" max="7" width="1.421875" style="62" customWidth="1"/>
    <col min="8" max="8" width="11.140625" style="62" customWidth="1"/>
    <col min="9" max="9" width="1.421875" style="62" customWidth="1"/>
    <col min="10" max="10" width="13.00390625" style="62" customWidth="1"/>
    <col min="11" max="11" width="1.1484375" style="62" customWidth="1"/>
    <col min="12" max="12" width="23.7109375" style="62" bestFit="1" customWidth="1"/>
    <col min="13" max="13" width="1.1484375" style="62" customWidth="1"/>
    <col min="14" max="14" width="15.7109375" style="62" customWidth="1"/>
    <col min="15" max="15" width="1.1484375" style="62" customWidth="1"/>
    <col min="16" max="16" width="15.7109375" style="62" customWidth="1"/>
    <col min="17" max="17" width="1.1484375" style="62" customWidth="1"/>
    <col min="18" max="18" width="15.7109375" style="62" customWidth="1"/>
    <col min="19" max="19" width="5.57421875" style="62" customWidth="1"/>
    <col min="20" max="20" width="9.57421875" style="62" bestFit="1" customWidth="1"/>
    <col min="21" max="21" width="9.8515625" style="62" bestFit="1" customWidth="1"/>
    <col min="22" max="16384" width="9.140625" style="62" customWidth="1"/>
  </cols>
  <sheetData>
    <row r="1" spans="1:19" ht="24" customHeight="1">
      <c r="A1" s="70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97" t="s">
        <v>84</v>
      </c>
      <c r="Q1" s="197"/>
      <c r="R1" s="197"/>
      <c r="S1" s="91"/>
    </row>
    <row r="2" spans="1:19" ht="24" customHeight="1">
      <c r="A2" s="70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97" t="s">
        <v>85</v>
      </c>
      <c r="Q2" s="197"/>
      <c r="R2" s="197"/>
      <c r="S2" s="91"/>
    </row>
    <row r="3" spans="1:19" ht="24" customHeight="1">
      <c r="A3" s="70" t="s">
        <v>167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7"/>
      <c r="O3" s="7"/>
      <c r="P3" s="7"/>
      <c r="Q3" s="7"/>
      <c r="R3" s="7"/>
      <c r="S3" s="7"/>
    </row>
    <row r="4" spans="1:14" ht="7.5" customHeight="1">
      <c r="A4" s="65"/>
      <c r="B4" s="3"/>
      <c r="C4" s="65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9" ht="22.5" customHeight="1">
      <c r="A5" s="65"/>
      <c r="B5" s="65"/>
      <c r="C5" s="65"/>
      <c r="D5" s="192" t="s">
        <v>90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"/>
    </row>
    <row r="6" spans="1:19" ht="22.5" customHeight="1">
      <c r="A6" s="65"/>
      <c r="B6" s="65"/>
      <c r="C6" s="65"/>
      <c r="D6" s="193" t="s">
        <v>1</v>
      </c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"/>
    </row>
    <row r="7" spans="1:19" ht="22.5" customHeight="1">
      <c r="A7" s="3"/>
      <c r="C7" s="65"/>
      <c r="E7" s="1"/>
      <c r="F7" s="1"/>
      <c r="G7" s="1"/>
      <c r="H7" s="1"/>
      <c r="I7" s="1"/>
      <c r="J7" s="1"/>
      <c r="K7" s="1"/>
      <c r="L7" s="78" t="s">
        <v>60</v>
      </c>
      <c r="M7" s="3"/>
      <c r="N7" s="1"/>
      <c r="O7" s="3"/>
      <c r="P7" s="1"/>
      <c r="Q7" s="3"/>
      <c r="R7" s="3"/>
      <c r="S7" s="3"/>
    </row>
    <row r="8" spans="1:19" ht="22.5" customHeight="1">
      <c r="A8" s="3"/>
      <c r="C8" s="65"/>
      <c r="E8" s="1"/>
      <c r="F8" s="1"/>
      <c r="G8" s="1"/>
      <c r="H8" s="1"/>
      <c r="I8" s="1"/>
      <c r="J8" s="1"/>
      <c r="K8" s="1"/>
      <c r="L8" s="112" t="s">
        <v>20</v>
      </c>
      <c r="M8" s="3"/>
      <c r="N8" s="1"/>
      <c r="O8" s="3"/>
      <c r="P8" s="1"/>
      <c r="Q8" s="3"/>
      <c r="R8" s="3"/>
      <c r="S8" s="3"/>
    </row>
    <row r="9" spans="1:19" ht="22.5" customHeight="1">
      <c r="A9" s="3"/>
      <c r="C9" s="65"/>
      <c r="E9" s="1"/>
      <c r="F9" s="1"/>
      <c r="G9" s="1"/>
      <c r="H9" s="192" t="s">
        <v>64</v>
      </c>
      <c r="I9" s="192"/>
      <c r="J9" s="192"/>
      <c r="K9" s="1"/>
      <c r="L9" s="102" t="s">
        <v>91</v>
      </c>
      <c r="M9" s="3"/>
      <c r="N9" s="1"/>
      <c r="O9" s="3"/>
      <c r="P9" s="1"/>
      <c r="Q9" s="3"/>
      <c r="R9" s="3"/>
      <c r="S9" s="3"/>
    </row>
    <row r="10" spans="1:16" ht="22.5" customHeight="1">
      <c r="A10" s="3"/>
      <c r="C10" s="3"/>
      <c r="E10" s="1"/>
      <c r="F10" s="1"/>
      <c r="G10" s="1"/>
      <c r="H10" s="1" t="s">
        <v>42</v>
      </c>
      <c r="I10" s="1"/>
      <c r="J10" s="1"/>
      <c r="K10" s="1"/>
      <c r="L10" s="1" t="s">
        <v>78</v>
      </c>
      <c r="M10" s="1"/>
      <c r="N10" s="1" t="s">
        <v>65</v>
      </c>
      <c r="P10" s="1" t="s">
        <v>112</v>
      </c>
    </row>
    <row r="11" spans="1:19" ht="22.5" customHeight="1">
      <c r="A11" s="3"/>
      <c r="B11" s="73"/>
      <c r="C11" s="3"/>
      <c r="D11" s="73" t="s">
        <v>72</v>
      </c>
      <c r="E11" s="1"/>
      <c r="F11" s="1"/>
      <c r="G11" s="1"/>
      <c r="H11" s="1" t="s">
        <v>43</v>
      </c>
      <c r="I11" s="1"/>
      <c r="J11" s="1" t="s">
        <v>44</v>
      </c>
      <c r="K11" s="1"/>
      <c r="L11" s="1" t="s">
        <v>113</v>
      </c>
      <c r="M11" s="1"/>
      <c r="N11" s="1" t="s">
        <v>20</v>
      </c>
      <c r="P11" s="1" t="s">
        <v>92</v>
      </c>
      <c r="R11" s="1" t="s">
        <v>65</v>
      </c>
      <c r="S11" s="1"/>
    </row>
    <row r="12" spans="1:19" ht="22.5" customHeight="1">
      <c r="A12" s="91"/>
      <c r="B12" s="74" t="s">
        <v>2</v>
      </c>
      <c r="C12" s="3"/>
      <c r="D12" s="74" t="s">
        <v>73</v>
      </c>
      <c r="E12" s="1"/>
      <c r="F12" s="68" t="s">
        <v>47</v>
      </c>
      <c r="G12" s="1"/>
      <c r="H12" s="68" t="s">
        <v>23</v>
      </c>
      <c r="I12" s="1"/>
      <c r="J12" s="68" t="s">
        <v>56</v>
      </c>
      <c r="K12" s="1"/>
      <c r="L12" s="68" t="s">
        <v>114</v>
      </c>
      <c r="M12" s="1"/>
      <c r="N12" s="68" t="s">
        <v>83</v>
      </c>
      <c r="O12" s="3"/>
      <c r="P12" s="68" t="s">
        <v>57</v>
      </c>
      <c r="Q12" s="3"/>
      <c r="R12" s="68" t="s">
        <v>20</v>
      </c>
      <c r="S12" s="1"/>
    </row>
    <row r="13" spans="1:19" ht="13.5" customHeight="1">
      <c r="A13" s="3"/>
      <c r="B13" s="73"/>
      <c r="C13" s="3"/>
      <c r="D13" s="73"/>
      <c r="E13" s="1"/>
      <c r="F13" s="1"/>
      <c r="G13" s="1"/>
      <c r="H13" s="1"/>
      <c r="I13" s="1"/>
      <c r="J13" s="1"/>
      <c r="K13" s="1"/>
      <c r="L13" s="1"/>
      <c r="M13" s="1"/>
      <c r="N13" s="1"/>
      <c r="O13" s="3"/>
      <c r="P13" s="1"/>
      <c r="Q13" s="3"/>
      <c r="R13" s="1"/>
      <c r="S13" s="1"/>
    </row>
    <row r="14" spans="1:19" ht="22.5" customHeight="1">
      <c r="A14" s="82" t="s">
        <v>145</v>
      </c>
      <c r="B14" s="76"/>
      <c r="D14" s="76">
        <v>1122298</v>
      </c>
      <c r="F14" s="76">
        <v>208730</v>
      </c>
      <c r="G14" s="76"/>
      <c r="H14" s="76">
        <v>8709</v>
      </c>
      <c r="J14" s="76">
        <v>195</v>
      </c>
      <c r="L14" s="76">
        <v>-1658</v>
      </c>
      <c r="N14" s="9">
        <f>SUM(D14:L14)</f>
        <v>1338274</v>
      </c>
      <c r="P14" s="110" t="s">
        <v>41</v>
      </c>
      <c r="R14" s="9">
        <f>SUM(N14:P14)</f>
        <v>1338274</v>
      </c>
      <c r="S14" s="9"/>
    </row>
    <row r="15" spans="1:19" ht="22.5" customHeight="1">
      <c r="A15" s="82" t="s">
        <v>133</v>
      </c>
      <c r="B15" s="122"/>
      <c r="D15" s="122"/>
      <c r="F15" s="122"/>
      <c r="G15" s="122"/>
      <c r="H15" s="122"/>
      <c r="I15" s="122"/>
      <c r="J15" s="122"/>
      <c r="K15" s="122"/>
      <c r="L15" s="122"/>
      <c r="N15" s="9"/>
      <c r="P15" s="98"/>
      <c r="R15" s="9"/>
      <c r="S15" s="9"/>
    </row>
    <row r="16" spans="1:19" ht="22.5" customHeight="1">
      <c r="A16" s="188" t="s">
        <v>152</v>
      </c>
      <c r="B16" s="97" t="s">
        <v>175</v>
      </c>
      <c r="D16" s="158" t="s">
        <v>41</v>
      </c>
      <c r="F16" s="158" t="s">
        <v>41</v>
      </c>
      <c r="G16" s="76"/>
      <c r="H16" s="98" t="s">
        <v>41</v>
      </c>
      <c r="J16" s="98">
        <f>ส่วนของผู้ถือหุ้นงบเฉพาะ!K16</f>
        <v>-11221</v>
      </c>
      <c r="L16" s="158" t="s">
        <v>41</v>
      </c>
      <c r="N16" s="9">
        <f>SUM(D16:L16)</f>
        <v>-11221</v>
      </c>
      <c r="P16" s="158" t="s">
        <v>41</v>
      </c>
      <c r="R16" s="9">
        <f>SUM(N16:P16)</f>
        <v>-11221</v>
      </c>
      <c r="S16" s="9"/>
    </row>
    <row r="17" spans="1:19" ht="22.5" customHeight="1">
      <c r="A17" s="82" t="s">
        <v>135</v>
      </c>
      <c r="B17" s="97"/>
      <c r="D17" s="107" t="s">
        <v>41</v>
      </c>
      <c r="F17" s="106" t="s">
        <v>41</v>
      </c>
      <c r="G17" s="76"/>
      <c r="H17" s="106" t="s">
        <v>41</v>
      </c>
      <c r="J17" s="106">
        <f>SUM(J16)</f>
        <v>-11221</v>
      </c>
      <c r="L17" s="106" t="s">
        <v>41</v>
      </c>
      <c r="N17" s="106">
        <f>SUM(N16)</f>
        <v>-11221</v>
      </c>
      <c r="P17" s="106" t="s">
        <v>41</v>
      </c>
      <c r="R17" s="46">
        <f>SUM(R16)</f>
        <v>-11221</v>
      </c>
      <c r="S17" s="9"/>
    </row>
    <row r="18" spans="1:19" ht="22.5" customHeight="1">
      <c r="A18" s="7" t="s">
        <v>100</v>
      </c>
      <c r="B18" s="98"/>
      <c r="D18" s="98"/>
      <c r="E18" s="31"/>
      <c r="F18" s="98"/>
      <c r="G18" s="98"/>
      <c r="H18" s="98"/>
      <c r="I18" s="9"/>
      <c r="J18" s="96"/>
      <c r="K18" s="9"/>
      <c r="L18" s="96"/>
      <c r="M18" s="9"/>
      <c r="N18" s="9"/>
      <c r="O18" s="3"/>
      <c r="P18" s="101"/>
      <c r="Q18" s="3"/>
      <c r="R18" s="10"/>
      <c r="S18" s="10"/>
    </row>
    <row r="19" spans="1:19" ht="22.5" customHeight="1">
      <c r="A19" s="3" t="s">
        <v>89</v>
      </c>
      <c r="B19" s="98"/>
      <c r="D19" s="158" t="s">
        <v>41</v>
      </c>
      <c r="E19" s="31"/>
      <c r="F19" s="158" t="s">
        <v>41</v>
      </c>
      <c r="G19" s="98"/>
      <c r="H19" s="158" t="s">
        <v>41</v>
      </c>
      <c r="I19" s="9"/>
      <c r="J19" s="98">
        <f>งบกำไรขาดทุนเบ็ดเสร็จ9เดือน!G45</f>
        <v>126022</v>
      </c>
      <c r="K19" s="9"/>
      <c r="L19" s="158" t="s">
        <v>41</v>
      </c>
      <c r="M19" s="9"/>
      <c r="N19" s="9">
        <f>SUM(D19:L19)</f>
        <v>126022</v>
      </c>
      <c r="O19" s="3"/>
      <c r="P19" s="158" t="s">
        <v>41</v>
      </c>
      <c r="Q19" s="3"/>
      <c r="R19" s="9">
        <f>SUM(N19:Q19)</f>
        <v>126022</v>
      </c>
      <c r="S19" s="10"/>
    </row>
    <row r="20" spans="1:19" ht="22.5" customHeight="1">
      <c r="A20" s="3" t="s">
        <v>102</v>
      </c>
      <c r="B20" s="98"/>
      <c r="D20" s="158" t="s">
        <v>41</v>
      </c>
      <c r="E20" s="31"/>
      <c r="F20" s="158" t="s">
        <v>41</v>
      </c>
      <c r="G20" s="98"/>
      <c r="H20" s="158" t="s">
        <v>41</v>
      </c>
      <c r="I20" s="9"/>
      <c r="J20" s="158" t="s">
        <v>41</v>
      </c>
      <c r="K20" s="9"/>
      <c r="L20" s="98">
        <f>งบกำไรขาดทุนเบ็ดเสร็จ9เดือน!G39</f>
        <v>-1542</v>
      </c>
      <c r="M20" s="9"/>
      <c r="N20" s="9">
        <f>SUM(D20:L20)</f>
        <v>-1542</v>
      </c>
      <c r="O20" s="3"/>
      <c r="P20" s="158" t="s">
        <v>41</v>
      </c>
      <c r="Q20" s="3"/>
      <c r="R20" s="9">
        <f>SUM(N20:Q20)</f>
        <v>-1542</v>
      </c>
      <c r="S20" s="10"/>
    </row>
    <row r="21" spans="1:19" ht="22.5" customHeight="1">
      <c r="A21" s="7" t="s">
        <v>101</v>
      </c>
      <c r="B21" s="98"/>
      <c r="D21" s="106" t="s">
        <v>41</v>
      </c>
      <c r="E21" s="98"/>
      <c r="F21" s="106" t="s">
        <v>41</v>
      </c>
      <c r="G21" s="98"/>
      <c r="H21" s="106" t="s">
        <v>41</v>
      </c>
      <c r="I21" s="98"/>
      <c r="J21" s="106">
        <f>SUM(J19:J20)</f>
        <v>126022</v>
      </c>
      <c r="K21" s="35"/>
      <c r="L21" s="106">
        <f>SUM(L19:L20)</f>
        <v>-1542</v>
      </c>
      <c r="M21" s="35"/>
      <c r="N21" s="106">
        <f>SUM(N19:N20)</f>
        <v>124480</v>
      </c>
      <c r="O21" s="3"/>
      <c r="P21" s="106" t="s">
        <v>41</v>
      </c>
      <c r="Q21" s="3"/>
      <c r="R21" s="106">
        <f>SUM(R19:R20)</f>
        <v>124480</v>
      </c>
      <c r="S21" s="10"/>
    </row>
    <row r="22" spans="1:20" ht="22.5" customHeight="1" thickBot="1">
      <c r="A22" s="82" t="s">
        <v>169</v>
      </c>
      <c r="B22" s="9"/>
      <c r="C22" s="65"/>
      <c r="D22" s="105">
        <f>SUM(D14,D17,D21)</f>
        <v>1122298</v>
      </c>
      <c r="E22" s="9"/>
      <c r="F22" s="105">
        <f>SUM(F14,F21)</f>
        <v>208730</v>
      </c>
      <c r="G22" s="9"/>
      <c r="H22" s="105">
        <f>SUM(H14,H21)</f>
        <v>8709</v>
      </c>
      <c r="I22" s="9"/>
      <c r="J22" s="105">
        <f>SUM(J14,J21,J17)</f>
        <v>114996</v>
      </c>
      <c r="K22" s="9"/>
      <c r="L22" s="105">
        <f>SUM(L14,L21)</f>
        <v>-3200</v>
      </c>
      <c r="M22" s="9"/>
      <c r="N22" s="105">
        <f>SUM(N14,N21,N17)</f>
        <v>1451533</v>
      </c>
      <c r="O22" s="9">
        <f>+O14+O21</f>
        <v>0</v>
      </c>
      <c r="P22" s="111" t="s">
        <v>41</v>
      </c>
      <c r="Q22" s="3"/>
      <c r="R22" s="105">
        <f>SUM(R14,R21,R17)</f>
        <v>1451533</v>
      </c>
      <c r="S22" s="9"/>
      <c r="T22" s="83">
        <f>+R22-'งบแสดงฐานะการเงิน '!H81</f>
        <v>0</v>
      </c>
    </row>
    <row r="23" spans="2:19" ht="12" customHeight="1" thickTop="1">
      <c r="B23" s="73"/>
      <c r="C23" s="3"/>
      <c r="D23" s="73"/>
      <c r="E23" s="1"/>
      <c r="F23" s="121"/>
      <c r="G23" s="121"/>
      <c r="H23" s="1"/>
      <c r="I23" s="1"/>
      <c r="J23" s="1"/>
      <c r="K23" s="1"/>
      <c r="L23" s="1"/>
      <c r="M23" s="1"/>
      <c r="N23" s="1"/>
      <c r="O23" s="3"/>
      <c r="P23" s="1"/>
      <c r="Q23" s="3"/>
      <c r="R23" s="1"/>
      <c r="S23" s="1"/>
    </row>
    <row r="24" spans="1:19" ht="22.5" customHeight="1">
      <c r="A24" s="82" t="s">
        <v>123</v>
      </c>
      <c r="B24" s="122"/>
      <c r="D24" s="122">
        <v>1041096</v>
      </c>
      <c r="F24" s="122">
        <v>208730</v>
      </c>
      <c r="G24" s="122"/>
      <c r="H24" s="122">
        <v>7911</v>
      </c>
      <c r="I24" s="122"/>
      <c r="J24" s="122">
        <v>-2413</v>
      </c>
      <c r="K24" s="122"/>
      <c r="L24" s="122">
        <v>-538</v>
      </c>
      <c r="N24" s="9">
        <v>1254786</v>
      </c>
      <c r="P24" s="98" t="s">
        <v>41</v>
      </c>
      <c r="R24" s="9">
        <v>1254786</v>
      </c>
      <c r="S24" s="9"/>
    </row>
    <row r="25" spans="1:19" ht="22.5" customHeight="1">
      <c r="A25" s="82" t="s">
        <v>133</v>
      </c>
      <c r="B25" s="122"/>
      <c r="D25" s="122"/>
      <c r="F25" s="122"/>
      <c r="G25" s="122"/>
      <c r="H25" s="122"/>
      <c r="I25" s="122"/>
      <c r="J25" s="122"/>
      <c r="K25" s="122"/>
      <c r="L25" s="122"/>
      <c r="N25" s="9"/>
      <c r="P25" s="98"/>
      <c r="R25" s="9"/>
      <c r="S25" s="9"/>
    </row>
    <row r="26" spans="1:19" ht="22.5" customHeight="1">
      <c r="A26" s="182" t="s">
        <v>134</v>
      </c>
      <c r="B26" s="186">
        <v>20</v>
      </c>
      <c r="D26" s="76">
        <v>81202</v>
      </c>
      <c r="F26" s="98" t="s">
        <v>41</v>
      </c>
      <c r="G26" s="76"/>
      <c r="H26" s="98" t="s">
        <v>41</v>
      </c>
      <c r="J26" s="98" t="s">
        <v>41</v>
      </c>
      <c r="L26" s="98" t="s">
        <v>41</v>
      </c>
      <c r="N26" s="9">
        <f>SUM(D26:L26)</f>
        <v>81202</v>
      </c>
      <c r="P26" s="98" t="s">
        <v>41</v>
      </c>
      <c r="R26" s="9">
        <f>SUM(N26:P26)</f>
        <v>81202</v>
      </c>
      <c r="S26" s="9"/>
    </row>
    <row r="27" spans="1:19" ht="22.5" customHeight="1">
      <c r="A27" s="82" t="s">
        <v>135</v>
      </c>
      <c r="B27" s="122"/>
      <c r="D27" s="183">
        <f>SUM(D26)</f>
        <v>81202</v>
      </c>
      <c r="F27" s="106" t="s">
        <v>41</v>
      </c>
      <c r="G27" s="76"/>
      <c r="H27" s="106" t="s">
        <v>41</v>
      </c>
      <c r="J27" s="106" t="s">
        <v>41</v>
      </c>
      <c r="L27" s="106" t="s">
        <v>41</v>
      </c>
      <c r="N27" s="46">
        <f>SUM(D27:L27)</f>
        <v>81202</v>
      </c>
      <c r="P27" s="106" t="s">
        <v>41</v>
      </c>
      <c r="R27" s="46">
        <f>SUM(N27:P27)</f>
        <v>81202</v>
      </c>
      <c r="S27" s="9"/>
    </row>
    <row r="28" spans="1:19" ht="22.5" customHeight="1">
      <c r="A28" s="7" t="s">
        <v>100</v>
      </c>
      <c r="B28" s="122"/>
      <c r="D28" s="122"/>
      <c r="E28" s="31"/>
      <c r="F28" s="98"/>
      <c r="G28" s="98"/>
      <c r="H28" s="98"/>
      <c r="I28" s="9"/>
      <c r="J28" s="96"/>
      <c r="K28" s="9"/>
      <c r="L28" s="96"/>
      <c r="M28" s="9"/>
      <c r="N28" s="9"/>
      <c r="O28" s="3"/>
      <c r="P28" s="101"/>
      <c r="Q28" s="3"/>
      <c r="R28" s="10"/>
      <c r="S28" s="10"/>
    </row>
    <row r="29" spans="1:19" ht="22.5" customHeight="1">
      <c r="A29" s="3" t="s">
        <v>89</v>
      </c>
      <c r="B29" s="98"/>
      <c r="D29" s="98" t="s">
        <v>41</v>
      </c>
      <c r="E29" s="31"/>
      <c r="F29" s="98" t="s">
        <v>41</v>
      </c>
      <c r="G29" s="98"/>
      <c r="H29" s="98" t="s">
        <v>41</v>
      </c>
      <c r="I29" s="9"/>
      <c r="J29" s="98">
        <f>งบกำไรขาดทุนเบ็ดเสร็จ9เดือน!I45</f>
        <v>7761</v>
      </c>
      <c r="K29" s="9"/>
      <c r="L29" s="98" t="s">
        <v>41</v>
      </c>
      <c r="M29" s="9"/>
      <c r="N29" s="9">
        <f>SUM(D29:L29)</f>
        <v>7761</v>
      </c>
      <c r="O29" s="3"/>
      <c r="P29" s="98" t="s">
        <v>41</v>
      </c>
      <c r="Q29" s="3"/>
      <c r="R29" s="10">
        <f>SUM(N29:Q29)</f>
        <v>7761</v>
      </c>
      <c r="S29" s="10"/>
    </row>
    <row r="30" spans="1:19" ht="22.5" customHeight="1">
      <c r="A30" s="3" t="s">
        <v>102</v>
      </c>
      <c r="B30" s="98"/>
      <c r="D30" s="98" t="s">
        <v>41</v>
      </c>
      <c r="E30" s="31"/>
      <c r="F30" s="98" t="s">
        <v>41</v>
      </c>
      <c r="G30" s="98"/>
      <c r="H30" s="98" t="s">
        <v>41</v>
      </c>
      <c r="I30" s="9"/>
      <c r="J30" s="128" t="s">
        <v>41</v>
      </c>
      <c r="K30" s="9"/>
      <c r="L30" s="96">
        <f>งบกำไรขาดทุนเบ็ดเสร็จ9เดือน!I40</f>
        <v>297</v>
      </c>
      <c r="M30" s="9"/>
      <c r="N30" s="9">
        <f>SUM(D30:L30)</f>
        <v>297</v>
      </c>
      <c r="O30" s="3"/>
      <c r="P30" s="98" t="s">
        <v>41</v>
      </c>
      <c r="Q30" s="3"/>
      <c r="R30" s="10">
        <f>SUM(N30:Q30)</f>
        <v>297</v>
      </c>
      <c r="S30" s="10"/>
    </row>
    <row r="31" spans="1:20" ht="22.5" customHeight="1">
      <c r="A31" s="7" t="s">
        <v>101</v>
      </c>
      <c r="B31" s="98"/>
      <c r="D31" s="106" t="s">
        <v>41</v>
      </c>
      <c r="E31" s="31"/>
      <c r="F31" s="106" t="s">
        <v>41</v>
      </c>
      <c r="G31" s="98"/>
      <c r="H31" s="106" t="s">
        <v>41</v>
      </c>
      <c r="I31" s="9"/>
      <c r="J31" s="106">
        <f>SUM(J29:J30)</f>
        <v>7761</v>
      </c>
      <c r="K31" s="9"/>
      <c r="L31" s="106">
        <f>SUM(L29:L30)</f>
        <v>297</v>
      </c>
      <c r="M31" s="9"/>
      <c r="N31" s="106">
        <f>SUM(N29:N30)</f>
        <v>8058</v>
      </c>
      <c r="O31" s="3"/>
      <c r="P31" s="106" t="s">
        <v>41</v>
      </c>
      <c r="Q31" s="3"/>
      <c r="R31" s="106">
        <f>SUM(R29:R30)</f>
        <v>8058</v>
      </c>
      <c r="S31" s="10"/>
      <c r="T31" s="123"/>
    </row>
    <row r="32" spans="1:19" ht="22.5" customHeight="1" thickBot="1">
      <c r="A32" s="82" t="s">
        <v>168</v>
      </c>
      <c r="B32" s="9"/>
      <c r="C32" s="65"/>
      <c r="D32" s="105">
        <f>SUM(D24,D27)</f>
        <v>1122298</v>
      </c>
      <c r="E32" s="9"/>
      <c r="F32" s="105">
        <f>SUM(F24,F31)</f>
        <v>208730</v>
      </c>
      <c r="G32" s="9"/>
      <c r="H32" s="105">
        <f>SUM(H24,H31)</f>
        <v>7911</v>
      </c>
      <c r="I32" s="9"/>
      <c r="J32" s="105">
        <f>SUM(J24,J31)</f>
        <v>5348</v>
      </c>
      <c r="K32" s="9"/>
      <c r="L32" s="105">
        <f>SUM(L24,L31)</f>
        <v>-241</v>
      </c>
      <c r="M32" s="9"/>
      <c r="N32" s="105">
        <f>SUM(N24,N27,N31)</f>
        <v>1344046</v>
      </c>
      <c r="O32" s="3"/>
      <c r="P32" s="111" t="s">
        <v>41</v>
      </c>
      <c r="Q32" s="3"/>
      <c r="R32" s="105">
        <f>SUM(R24,R27,R31)</f>
        <v>1344046</v>
      </c>
      <c r="S32" s="9"/>
    </row>
    <row r="33" spans="1:19" ht="22.5" customHeight="1" thickTop="1">
      <c r="A33" s="3"/>
      <c r="B33" s="73"/>
      <c r="C33" s="3"/>
      <c r="D33" s="73"/>
      <c r="E33" s="1"/>
      <c r="F33" s="121"/>
      <c r="G33" s="121"/>
      <c r="H33" s="1"/>
      <c r="I33" s="1"/>
      <c r="J33" s="1"/>
      <c r="K33" s="1"/>
      <c r="L33" s="1"/>
      <c r="M33" s="1"/>
      <c r="N33" s="161"/>
      <c r="O33" s="3"/>
      <c r="P33" s="1"/>
      <c r="Q33" s="3"/>
      <c r="R33" s="1"/>
      <c r="S33" s="1"/>
    </row>
    <row r="34" spans="1:19" ht="24" customHeight="1">
      <c r="A34" s="63"/>
      <c r="B34" s="152"/>
      <c r="C34" s="65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3"/>
      <c r="P34" s="35"/>
      <c r="Q34" s="3"/>
      <c r="R34" s="9"/>
      <c r="S34" s="9"/>
    </row>
    <row r="37" spans="10:16" s="83" customFormat="1" ht="24.75" customHeight="1">
      <c r="J37" s="77"/>
      <c r="P37" s="84"/>
    </row>
    <row r="38" s="83" customFormat="1" ht="24.75" customHeight="1"/>
    <row r="39" s="83" customFormat="1" ht="24.75" customHeight="1">
      <c r="J39" s="77"/>
    </row>
    <row r="40" s="83" customFormat="1" ht="24.75" customHeight="1">
      <c r="J40" s="77"/>
    </row>
    <row r="41" s="83" customFormat="1" ht="24.75" customHeight="1"/>
    <row r="42" s="83" customFormat="1" ht="24.75" customHeight="1"/>
    <row r="43" s="83" customFormat="1" ht="24.75" customHeight="1"/>
    <row r="44" s="83" customFormat="1" ht="24.75" customHeight="1"/>
    <row r="45" s="83" customFormat="1" ht="24.75" customHeight="1"/>
    <row r="46" s="83" customFormat="1" ht="24.75" customHeight="1"/>
    <row r="51" ht="24.75" customHeight="1">
      <c r="J51" s="171"/>
    </row>
  </sheetData>
  <sheetProtection/>
  <mergeCells count="5">
    <mergeCell ref="D6:R6"/>
    <mergeCell ref="D5:R5"/>
    <mergeCell ref="H9:J9"/>
    <mergeCell ref="P1:R1"/>
    <mergeCell ref="P2:R2"/>
  </mergeCells>
  <printOptions/>
  <pageMargins left="0.7086614173228347" right="0.2755905511811024" top="0.7874015748031497" bottom="0.5905511811023623" header="0.3937007874015748" footer="0.3937007874015748"/>
  <pageSetup firstPageNumber="7" useFirstPageNumber="1" horizontalDpi="600" verticalDpi="600" orientation="landscape" paperSize="9" scale="71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8"/>
  <sheetViews>
    <sheetView view="pageBreakPreview" zoomScale="120" zoomScaleNormal="70" zoomScaleSheetLayoutView="120" zoomScalePageLayoutView="0" workbookViewId="0" topLeftCell="A28">
      <selection activeCell="I11" sqref="I11"/>
    </sheetView>
  </sheetViews>
  <sheetFormatPr defaultColWidth="9.140625" defaultRowHeight="22.5" customHeight="1"/>
  <cols>
    <col min="1" max="1" width="75.8515625" style="62" customWidth="1"/>
    <col min="2" max="2" width="1.57421875" style="62" customWidth="1"/>
    <col min="3" max="3" width="8.00390625" style="64" bestFit="1" customWidth="1"/>
    <col min="4" max="4" width="1.421875" style="62" customWidth="1"/>
    <col min="5" max="5" width="19.7109375" style="62" customWidth="1"/>
    <col min="6" max="6" width="1.421875" style="62" customWidth="1"/>
    <col min="7" max="7" width="19.7109375" style="62" customWidth="1"/>
    <col min="8" max="8" width="1.421875" style="62" customWidth="1"/>
    <col min="9" max="9" width="19.7109375" style="62" customWidth="1"/>
    <col min="10" max="10" width="1.421875" style="62" customWidth="1"/>
    <col min="11" max="11" width="19.7109375" style="62" customWidth="1"/>
    <col min="12" max="12" width="1.421875" style="62" customWidth="1"/>
    <col min="13" max="13" width="23.7109375" style="62" bestFit="1" customWidth="1"/>
    <col min="14" max="14" width="1.1484375" style="62" customWidth="1"/>
    <col min="15" max="15" width="19.7109375" style="62" customWidth="1"/>
    <col min="16" max="16" width="4.421875" style="62" customWidth="1"/>
    <col min="17" max="16384" width="9.140625" style="62" customWidth="1"/>
  </cols>
  <sheetData>
    <row r="1" spans="1:16" s="71" customFormat="1" ht="24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43"/>
      <c r="M1" s="197" t="s">
        <v>84</v>
      </c>
      <c r="N1" s="197"/>
      <c r="O1" s="197"/>
      <c r="P1" s="55"/>
    </row>
    <row r="2" spans="1:16" s="71" customFormat="1" ht="24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43"/>
      <c r="M2" s="197" t="s">
        <v>85</v>
      </c>
      <c r="N2" s="197"/>
      <c r="O2" s="197"/>
      <c r="P2" s="55"/>
    </row>
    <row r="3" spans="1:16" s="71" customFormat="1" ht="24" customHeight="1">
      <c r="A3" s="70" t="str">
        <f>ส่วนของผู้ถือหุ้นงบรวม!A3</f>
        <v>สำหรับงวดเก้าเดือนสิ้นสุดวันที่ 30 กันยายน 2561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7.5" customHeight="1">
      <c r="A4" s="65"/>
      <c r="B4" s="65"/>
      <c r="C4" s="1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2.5" customHeight="1">
      <c r="A5" s="65"/>
      <c r="B5" s="65"/>
      <c r="D5" s="3"/>
      <c r="E5" s="192" t="s">
        <v>90</v>
      </c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"/>
    </row>
    <row r="6" spans="1:16" ht="22.5" customHeight="1">
      <c r="A6" s="65"/>
      <c r="B6" s="65"/>
      <c r="D6" s="3"/>
      <c r="E6" s="193" t="s">
        <v>69</v>
      </c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"/>
    </row>
    <row r="7" spans="1:16" ht="22.5" customHeight="1">
      <c r="A7" s="65"/>
      <c r="B7" s="65"/>
      <c r="D7" s="3"/>
      <c r="E7" s="1"/>
      <c r="F7" s="1"/>
      <c r="G7" s="1"/>
      <c r="H7" s="1"/>
      <c r="I7" s="78"/>
      <c r="J7" s="78"/>
      <c r="K7" s="78"/>
      <c r="L7" s="1"/>
      <c r="M7" s="78" t="s">
        <v>60</v>
      </c>
      <c r="N7" s="72"/>
      <c r="O7" s="1"/>
      <c r="P7" s="1"/>
    </row>
    <row r="8" spans="1:16" ht="22.5" customHeight="1">
      <c r="A8" s="65"/>
      <c r="B8" s="65"/>
      <c r="D8" s="3"/>
      <c r="E8" s="1"/>
      <c r="F8" s="1"/>
      <c r="G8" s="1"/>
      <c r="H8" s="1"/>
      <c r="I8" s="198"/>
      <c r="J8" s="198"/>
      <c r="K8" s="198"/>
      <c r="L8" s="1"/>
      <c r="M8" s="112" t="s">
        <v>20</v>
      </c>
      <c r="N8" s="3"/>
      <c r="O8" s="1"/>
      <c r="P8" s="1"/>
    </row>
    <row r="9" spans="1:16" ht="22.5" customHeight="1">
      <c r="A9" s="65"/>
      <c r="B9" s="65"/>
      <c r="D9" s="3"/>
      <c r="E9" s="1"/>
      <c r="F9" s="1"/>
      <c r="G9" s="1"/>
      <c r="H9" s="1"/>
      <c r="I9" s="1"/>
      <c r="J9" s="1"/>
      <c r="K9" s="1"/>
      <c r="L9" s="1"/>
      <c r="M9" s="102" t="s">
        <v>102</v>
      </c>
      <c r="N9" s="1"/>
      <c r="O9" s="1"/>
      <c r="P9" s="1"/>
    </row>
    <row r="10" spans="1:16" ht="22.5" customHeight="1">
      <c r="A10" s="65"/>
      <c r="B10" s="65"/>
      <c r="D10" s="1"/>
      <c r="E10" s="1"/>
      <c r="F10" s="1"/>
      <c r="G10" s="1"/>
      <c r="H10" s="1"/>
      <c r="I10" s="192" t="s">
        <v>185</v>
      </c>
      <c r="J10" s="192"/>
      <c r="K10" s="192"/>
      <c r="L10" s="1"/>
      <c r="M10" s="1" t="s">
        <v>78</v>
      </c>
      <c r="N10" s="1"/>
      <c r="O10" s="1"/>
      <c r="P10" s="1"/>
    </row>
    <row r="11" spans="1:16" ht="22.5" customHeight="1">
      <c r="A11" s="65"/>
      <c r="B11" s="65"/>
      <c r="D11" s="1"/>
      <c r="E11" s="73" t="s">
        <v>72</v>
      </c>
      <c r="F11" s="1"/>
      <c r="G11" s="1"/>
      <c r="H11" s="1"/>
      <c r="I11" s="1" t="s">
        <v>75</v>
      </c>
      <c r="J11" s="1"/>
      <c r="K11" s="1"/>
      <c r="L11" s="1"/>
      <c r="M11" s="1" t="s">
        <v>113</v>
      </c>
      <c r="N11" s="1"/>
      <c r="O11" s="1" t="s">
        <v>65</v>
      </c>
      <c r="P11" s="1"/>
    </row>
    <row r="12" spans="1:16" ht="22.5" customHeight="1">
      <c r="A12" s="3"/>
      <c r="B12" s="3"/>
      <c r="C12" s="74" t="s">
        <v>2</v>
      </c>
      <c r="D12" s="1"/>
      <c r="E12" s="74" t="s">
        <v>73</v>
      </c>
      <c r="F12" s="1"/>
      <c r="G12" s="68" t="s">
        <v>47</v>
      </c>
      <c r="H12" s="1"/>
      <c r="I12" s="68" t="s">
        <v>61</v>
      </c>
      <c r="J12" s="1"/>
      <c r="K12" s="68" t="s">
        <v>44</v>
      </c>
      <c r="L12" s="1"/>
      <c r="M12" s="68" t="s">
        <v>114</v>
      </c>
      <c r="N12" s="1"/>
      <c r="O12" s="68" t="s">
        <v>20</v>
      </c>
      <c r="P12" s="1"/>
    </row>
    <row r="13" spans="1:16" ht="9.75" customHeight="1">
      <c r="A13" s="3"/>
      <c r="B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2.5" customHeight="1">
      <c r="A14" s="82" t="s">
        <v>145</v>
      </c>
      <c r="B14" s="3"/>
      <c r="D14" s="1"/>
      <c r="E14" s="76">
        <v>1122298</v>
      </c>
      <c r="G14" s="76">
        <v>208730</v>
      </c>
      <c r="I14" s="76">
        <v>8709</v>
      </c>
      <c r="K14" s="76">
        <v>48737</v>
      </c>
      <c r="M14" s="76">
        <v>-1658</v>
      </c>
      <c r="O14" s="9">
        <f>SUM(E14:M14)</f>
        <v>1386816</v>
      </c>
      <c r="P14" s="1"/>
    </row>
    <row r="15" spans="1:16" ht="22.5" customHeight="1">
      <c r="A15" s="181" t="s">
        <v>133</v>
      </c>
      <c r="B15" s="3"/>
      <c r="D15" s="1"/>
      <c r="E15" s="76"/>
      <c r="G15" s="76"/>
      <c r="I15" s="76"/>
      <c r="K15" s="76"/>
      <c r="M15" s="76"/>
      <c r="O15" s="9"/>
      <c r="P15" s="1"/>
    </row>
    <row r="16" spans="1:16" ht="22.5" customHeight="1">
      <c r="A16" s="188" t="s">
        <v>152</v>
      </c>
      <c r="B16" s="3"/>
      <c r="C16" s="97" t="s">
        <v>175</v>
      </c>
      <c r="D16" s="1"/>
      <c r="E16" s="158" t="s">
        <v>41</v>
      </c>
      <c r="G16" s="158" t="s">
        <v>41</v>
      </c>
      <c r="I16" s="158" t="s">
        <v>41</v>
      </c>
      <c r="K16" s="184">
        <v>-11221</v>
      </c>
      <c r="M16" s="158" t="s">
        <v>41</v>
      </c>
      <c r="O16" s="9">
        <f>SUM(E16:M16)</f>
        <v>-11221</v>
      </c>
      <c r="P16" s="1"/>
    </row>
    <row r="17" spans="1:16" ht="22.5" customHeight="1">
      <c r="A17" s="181" t="s">
        <v>135</v>
      </c>
      <c r="B17" s="3"/>
      <c r="D17" s="1"/>
      <c r="E17" s="107" t="s">
        <v>41</v>
      </c>
      <c r="G17" s="107" t="s">
        <v>41</v>
      </c>
      <c r="I17" s="107" t="s">
        <v>41</v>
      </c>
      <c r="K17" s="183">
        <f>SUM(K16)</f>
        <v>-11221</v>
      </c>
      <c r="M17" s="107" t="s">
        <v>41</v>
      </c>
      <c r="O17" s="183">
        <f>SUM(O16)</f>
        <v>-11221</v>
      </c>
      <c r="P17" s="1"/>
    </row>
    <row r="18" spans="1:16" ht="22.5" customHeight="1">
      <c r="A18" s="7" t="s">
        <v>100</v>
      </c>
      <c r="B18" s="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2.5" customHeight="1">
      <c r="A19" s="3" t="s">
        <v>89</v>
      </c>
      <c r="B19" s="3"/>
      <c r="D19" s="1"/>
      <c r="E19" s="158" t="s">
        <v>41</v>
      </c>
      <c r="F19" s="1"/>
      <c r="G19" s="158" t="s">
        <v>41</v>
      </c>
      <c r="H19" s="1"/>
      <c r="I19" s="158" t="s">
        <v>41</v>
      </c>
      <c r="J19" s="1"/>
      <c r="K19" s="12">
        <f>+งบกำไรขาดทุนเบ็ดเสร็จ9เดือน!K45</f>
        <v>94870</v>
      </c>
      <c r="L19" s="1"/>
      <c r="M19" s="12" t="s">
        <v>41</v>
      </c>
      <c r="N19" s="1"/>
      <c r="O19" s="9">
        <f>SUM(E19:M19)</f>
        <v>94870</v>
      </c>
      <c r="P19" s="1"/>
    </row>
    <row r="20" spans="1:16" ht="22.5" customHeight="1">
      <c r="A20" s="3" t="s">
        <v>102</v>
      </c>
      <c r="B20" s="3"/>
      <c r="D20" s="1"/>
      <c r="E20" s="158" t="s">
        <v>41</v>
      </c>
      <c r="F20" s="1"/>
      <c r="G20" s="158" t="s">
        <v>41</v>
      </c>
      <c r="H20" s="1"/>
      <c r="I20" s="158" t="s">
        <v>41</v>
      </c>
      <c r="J20" s="1"/>
      <c r="K20" s="12" t="s">
        <v>41</v>
      </c>
      <c r="L20" s="1"/>
      <c r="M20" s="184">
        <f>+งบกำไรขาดทุนเบ็ดเสร็จ9เดือน!K40</f>
        <v>-1542</v>
      </c>
      <c r="N20" s="1"/>
      <c r="O20" s="9">
        <f>SUM(E20:M20)</f>
        <v>-1542</v>
      </c>
      <c r="P20" s="1"/>
    </row>
    <row r="21" spans="1:16" ht="22.5" customHeight="1">
      <c r="A21" s="7" t="s">
        <v>101</v>
      </c>
      <c r="B21" s="3"/>
      <c r="D21" s="1"/>
      <c r="E21" s="107" t="s">
        <v>41</v>
      </c>
      <c r="F21" s="1"/>
      <c r="G21" s="107" t="s">
        <v>41</v>
      </c>
      <c r="H21" s="1"/>
      <c r="I21" s="107" t="s">
        <v>41</v>
      </c>
      <c r="J21" s="1"/>
      <c r="K21" s="46">
        <f>SUM(K19:K20)</f>
        <v>94870</v>
      </c>
      <c r="L21" s="1"/>
      <c r="M21" s="46">
        <f>SUM(M19:M20)</f>
        <v>-1542</v>
      </c>
      <c r="N21" s="1"/>
      <c r="O21" s="46">
        <f>SUM(O19:O20)</f>
        <v>93328</v>
      </c>
      <c r="P21" s="1"/>
    </row>
    <row r="22" spans="1:17" ht="22.5" customHeight="1" thickBot="1">
      <c r="A22" s="82" t="s">
        <v>169</v>
      </c>
      <c r="B22" s="3"/>
      <c r="D22" s="1"/>
      <c r="E22" s="50">
        <f>SUM(E14,E17,E21)</f>
        <v>1122298</v>
      </c>
      <c r="F22" s="1"/>
      <c r="G22" s="50">
        <f>SUM(G14,G17,G21)</f>
        <v>208730</v>
      </c>
      <c r="H22" s="1"/>
      <c r="I22" s="50">
        <f>SUM(I14,I17,I21)</f>
        <v>8709</v>
      </c>
      <c r="J22" s="1"/>
      <c r="K22" s="50">
        <f>SUM(K14,K17,K21)</f>
        <v>132386</v>
      </c>
      <c r="L22" s="1"/>
      <c r="M22" s="50">
        <f>SUM(M14,M17,M21)</f>
        <v>-3200</v>
      </c>
      <c r="N22" s="1"/>
      <c r="O22" s="50">
        <f>SUM(O14,O17,O21)</f>
        <v>1468923</v>
      </c>
      <c r="P22" s="1"/>
      <c r="Q22" s="83">
        <f>+O22-'งบแสดงฐานะการเงิน '!L81</f>
        <v>0</v>
      </c>
    </row>
    <row r="23" spans="1:16" ht="9.75" customHeight="1" thickTop="1">
      <c r="A23" s="3"/>
      <c r="B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2.5" customHeight="1">
      <c r="A24" s="82" t="s">
        <v>123</v>
      </c>
      <c r="B24" s="3"/>
      <c r="D24" s="1"/>
      <c r="E24" s="76">
        <v>1041096</v>
      </c>
      <c r="G24" s="76">
        <v>208730</v>
      </c>
      <c r="I24" s="76">
        <v>7911</v>
      </c>
      <c r="K24" s="76">
        <v>34549</v>
      </c>
      <c r="M24" s="76">
        <v>-538</v>
      </c>
      <c r="O24" s="9">
        <f>SUM(E24:M24)</f>
        <v>1291748</v>
      </c>
      <c r="P24" s="1"/>
    </row>
    <row r="25" spans="1:16" ht="22.5" customHeight="1">
      <c r="A25" s="181" t="s">
        <v>133</v>
      </c>
      <c r="B25" s="3"/>
      <c r="D25" s="1"/>
      <c r="E25" s="76"/>
      <c r="G25" s="76"/>
      <c r="I25" s="76"/>
      <c r="K25" s="76"/>
      <c r="M25" s="76"/>
      <c r="O25" s="9"/>
      <c r="P25" s="1"/>
    </row>
    <row r="26" spans="1:16" ht="22.5" customHeight="1">
      <c r="A26" s="182" t="s">
        <v>134</v>
      </c>
      <c r="B26" s="3"/>
      <c r="C26" s="97" t="s">
        <v>175</v>
      </c>
      <c r="D26" s="1"/>
      <c r="E26" s="76">
        <v>81202</v>
      </c>
      <c r="G26" s="158" t="s">
        <v>41</v>
      </c>
      <c r="I26" s="158" t="s">
        <v>41</v>
      </c>
      <c r="K26" s="158" t="s">
        <v>41</v>
      </c>
      <c r="M26" s="158" t="s">
        <v>41</v>
      </c>
      <c r="O26" s="9">
        <f>SUM(E26:M26)</f>
        <v>81202</v>
      </c>
      <c r="P26" s="1"/>
    </row>
    <row r="27" spans="1:16" ht="22.5" customHeight="1">
      <c r="A27" s="181" t="s">
        <v>135</v>
      </c>
      <c r="B27" s="3"/>
      <c r="D27" s="1"/>
      <c r="E27" s="183">
        <f>SUM(E26)</f>
        <v>81202</v>
      </c>
      <c r="G27" s="107" t="s">
        <v>41</v>
      </c>
      <c r="I27" s="107" t="s">
        <v>41</v>
      </c>
      <c r="K27" s="107" t="s">
        <v>41</v>
      </c>
      <c r="M27" s="107" t="s">
        <v>41</v>
      </c>
      <c r="O27" s="46">
        <f>SUM(E27:M27)</f>
        <v>81202</v>
      </c>
      <c r="P27" s="1"/>
    </row>
    <row r="28" spans="1:16" ht="22.5" customHeight="1">
      <c r="A28" s="7" t="s">
        <v>100</v>
      </c>
      <c r="B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22.5" customHeight="1">
      <c r="A29" s="3" t="s">
        <v>89</v>
      </c>
      <c r="B29" s="3"/>
      <c r="D29" s="1"/>
      <c r="E29" s="1" t="s">
        <v>41</v>
      </c>
      <c r="F29" s="1"/>
      <c r="G29" s="1" t="s">
        <v>41</v>
      </c>
      <c r="H29" s="1"/>
      <c r="I29" s="1" t="s">
        <v>41</v>
      </c>
      <c r="J29" s="1"/>
      <c r="K29" s="189">
        <f>งบกำไรขาดทุนเบ็ดเสร็จ9เดือน!M33</f>
        <v>14055</v>
      </c>
      <c r="L29" s="1"/>
      <c r="M29" s="1" t="s">
        <v>41</v>
      </c>
      <c r="N29" s="1"/>
      <c r="O29" s="9">
        <f>SUM(E29:M29)</f>
        <v>14055</v>
      </c>
      <c r="P29" s="1"/>
    </row>
    <row r="30" spans="1:16" ht="22.5" customHeight="1">
      <c r="A30" s="3" t="s">
        <v>102</v>
      </c>
      <c r="B30" s="3"/>
      <c r="D30" s="1"/>
      <c r="E30" s="1" t="s">
        <v>41</v>
      </c>
      <c r="F30" s="1"/>
      <c r="G30" s="1" t="s">
        <v>41</v>
      </c>
      <c r="H30" s="1"/>
      <c r="I30" s="1" t="s">
        <v>41</v>
      </c>
      <c r="J30" s="1"/>
      <c r="K30" s="128" t="s">
        <v>41</v>
      </c>
      <c r="L30" s="1"/>
      <c r="M30" s="189">
        <f>งบกำไรขาดทุนเบ็ดเสร็จ9เดือน!I39</f>
        <v>297</v>
      </c>
      <c r="N30" s="1"/>
      <c r="O30" s="9">
        <f>SUM(E30:M30)</f>
        <v>297</v>
      </c>
      <c r="P30" s="1"/>
    </row>
    <row r="31" spans="1:16" ht="22.5" customHeight="1">
      <c r="A31" s="7" t="s">
        <v>101</v>
      </c>
      <c r="B31" s="3"/>
      <c r="D31" s="1"/>
      <c r="E31" s="107" t="s">
        <v>41</v>
      </c>
      <c r="F31" s="1"/>
      <c r="G31" s="107" t="s">
        <v>41</v>
      </c>
      <c r="H31" s="1"/>
      <c r="I31" s="107" t="s">
        <v>41</v>
      </c>
      <c r="J31" s="1"/>
      <c r="K31" s="46">
        <f>SUM(K29:K30)</f>
        <v>14055</v>
      </c>
      <c r="L31" s="1"/>
      <c r="M31" s="46">
        <f>งบกำไรขาดทุนเบ็ดเสร็จ9เดือน!M39</f>
        <v>297</v>
      </c>
      <c r="N31" s="1"/>
      <c r="O31" s="46">
        <f>SUM(O29:O30)</f>
        <v>14352</v>
      </c>
      <c r="P31" s="1"/>
    </row>
    <row r="32" spans="1:16" ht="22.5" customHeight="1" thickBot="1">
      <c r="A32" s="82" t="s">
        <v>168</v>
      </c>
      <c r="B32" s="3"/>
      <c r="D32" s="1"/>
      <c r="E32" s="50">
        <f>SUM(E24,E27)</f>
        <v>1122298</v>
      </c>
      <c r="F32" s="1"/>
      <c r="G32" s="50">
        <f>SUM(G24:G24)</f>
        <v>208730</v>
      </c>
      <c r="H32" s="1"/>
      <c r="I32" s="50">
        <f>SUM(I24:I24)</f>
        <v>7911</v>
      </c>
      <c r="J32" s="1"/>
      <c r="K32" s="50">
        <f>+K24+K31</f>
        <v>48604</v>
      </c>
      <c r="L32" s="1"/>
      <c r="M32" s="50">
        <f>+M24+M31</f>
        <v>-241</v>
      </c>
      <c r="N32" s="1"/>
      <c r="O32" s="50">
        <f>+O24+O27+O31</f>
        <v>1387302</v>
      </c>
      <c r="P32" s="1"/>
    </row>
    <row r="33" spans="1:16" ht="11.25" customHeight="1" thickTop="1">
      <c r="A33" s="3"/>
      <c r="B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2.5" customHeight="1">
      <c r="A34" s="3"/>
      <c r="B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61"/>
      <c r="P34" s="1"/>
    </row>
    <row r="35" spans="1:16" ht="22.5" customHeight="1">
      <c r="A35" s="63"/>
      <c r="B35" s="63"/>
      <c r="C35" s="97"/>
      <c r="D35" s="9"/>
      <c r="E35" s="9"/>
      <c r="F35" s="9"/>
      <c r="G35" s="9"/>
      <c r="H35" s="9"/>
      <c r="I35" s="9"/>
      <c r="J35" s="9"/>
      <c r="K35" s="9"/>
      <c r="L35" s="9"/>
      <c r="M35" s="66"/>
      <c r="N35" s="3"/>
      <c r="O35" s="9"/>
      <c r="P35" s="9"/>
    </row>
    <row r="36" spans="1:16" ht="22.5" customHeight="1">
      <c r="A36" s="63"/>
      <c r="B36" s="63"/>
      <c r="D36" s="35"/>
      <c r="E36" s="9"/>
      <c r="F36" s="35"/>
      <c r="G36" s="9"/>
      <c r="H36" s="35"/>
      <c r="I36" s="9"/>
      <c r="J36" s="35"/>
      <c r="K36" s="9"/>
      <c r="L36" s="35"/>
      <c r="M36" s="9"/>
      <c r="N36" s="9"/>
      <c r="O36" s="9"/>
      <c r="P36" s="9"/>
    </row>
    <row r="37" spans="1:16" ht="22.5" customHeight="1">
      <c r="A37" s="65"/>
      <c r="B37" s="65"/>
      <c r="C37" s="79"/>
      <c r="D37" s="9"/>
      <c r="E37" s="9"/>
      <c r="F37" s="9"/>
      <c r="G37" s="9"/>
      <c r="H37" s="9"/>
      <c r="I37" s="31"/>
      <c r="J37" s="9"/>
      <c r="K37" s="9"/>
      <c r="L37" s="9"/>
      <c r="O37" s="9"/>
      <c r="P37" s="9"/>
    </row>
    <row r="38" spans="1:16" ht="22.5" customHeight="1">
      <c r="A38" s="65"/>
      <c r="B38" s="65"/>
      <c r="D38" s="9"/>
      <c r="E38" s="9"/>
      <c r="F38" s="9"/>
      <c r="G38" s="9"/>
      <c r="H38" s="9"/>
      <c r="I38" s="38"/>
      <c r="J38" s="9"/>
      <c r="K38" s="9"/>
      <c r="L38" s="9"/>
      <c r="O38" s="9"/>
      <c r="P38" s="9"/>
    </row>
    <row r="51" spans="10:12" ht="22.5" customHeight="1">
      <c r="J51" s="62">
        <v>21984</v>
      </c>
      <c r="L51" s="171" t="s">
        <v>41</v>
      </c>
    </row>
    <row r="88" ht="22.5" customHeight="1">
      <c r="F88" s="62" t="s">
        <v>58</v>
      </c>
    </row>
  </sheetData>
  <sheetProtection/>
  <mergeCells count="6">
    <mergeCell ref="I10:K10"/>
    <mergeCell ref="E5:O5"/>
    <mergeCell ref="E6:O6"/>
    <mergeCell ref="I8:K8"/>
    <mergeCell ref="M1:O1"/>
    <mergeCell ref="M2:O2"/>
  </mergeCells>
  <printOptions/>
  <pageMargins left="0.7086614173228347" right="0.2755905511811024" top="0.7874015748031497" bottom="0.5511811023622047" header="0.3937007874015748" footer="0.3937007874015748"/>
  <pageSetup firstPageNumber="8" useFirstPageNumber="1" horizontalDpi="600" verticalDpi="600" orientation="landscape" paperSize="9" scale="70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85"/>
  <sheetViews>
    <sheetView view="pageBreakPreview" zoomScale="130" zoomScaleNormal="110" zoomScaleSheetLayoutView="130" zoomScalePageLayoutView="0" workbookViewId="0" topLeftCell="A48">
      <selection activeCell="K54" sqref="K54"/>
    </sheetView>
  </sheetViews>
  <sheetFormatPr defaultColWidth="9.140625" defaultRowHeight="21.75" customHeight="1"/>
  <cols>
    <col min="1" max="2" width="2.7109375" style="3" customWidth="1"/>
    <col min="3" max="4" width="4.7109375" style="15" customWidth="1"/>
    <col min="5" max="5" width="44.421875" style="15" customWidth="1"/>
    <col min="6" max="6" width="1.1484375" style="3" customWidth="1"/>
    <col min="7" max="7" width="16.7109375" style="56" customWidth="1"/>
    <col min="8" max="8" width="1.1484375" style="3" customWidth="1"/>
    <col min="9" max="9" width="16.7109375" style="3" customWidth="1"/>
    <col min="10" max="10" width="1.1484375" style="3" customWidth="1"/>
    <col min="11" max="11" width="16.7109375" style="10" customWidth="1"/>
    <col min="12" max="12" width="1.1484375" style="3" customWidth="1"/>
    <col min="13" max="13" width="16.7109375" style="3" customWidth="1"/>
    <col min="14" max="15" width="9.140625" style="3" customWidth="1"/>
    <col min="16" max="16" width="13.7109375" style="3" bestFit="1" customWidth="1"/>
    <col min="17" max="16384" width="9.140625" style="3" customWidth="1"/>
  </cols>
  <sheetData>
    <row r="1" spans="1:13" s="43" customFormat="1" ht="21" customHeight="1">
      <c r="A1" s="42" t="s">
        <v>0</v>
      </c>
      <c r="B1" s="42"/>
      <c r="C1" s="42"/>
      <c r="D1" s="42"/>
      <c r="E1" s="42"/>
      <c r="F1" s="42"/>
      <c r="G1" s="42"/>
      <c r="H1" s="42"/>
      <c r="L1" s="88"/>
      <c r="M1" s="55" t="s">
        <v>84</v>
      </c>
    </row>
    <row r="2" spans="1:13" s="43" customFormat="1" ht="21" customHeight="1">
      <c r="A2" s="42" t="s">
        <v>30</v>
      </c>
      <c r="B2" s="42"/>
      <c r="C2" s="42"/>
      <c r="D2" s="42"/>
      <c r="E2" s="42"/>
      <c r="F2" s="42"/>
      <c r="G2" s="42"/>
      <c r="H2" s="42"/>
      <c r="L2" s="88"/>
      <c r="M2" s="55" t="s">
        <v>85</v>
      </c>
    </row>
    <row r="3" spans="1:13" s="43" customFormat="1" ht="21.75" customHeight="1">
      <c r="A3" s="89" t="s">
        <v>167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7.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3:13" ht="21" customHeight="1">
      <c r="C5" s="90"/>
      <c r="D5" s="90"/>
      <c r="E5" s="90"/>
      <c r="G5" s="192" t="s">
        <v>90</v>
      </c>
      <c r="H5" s="192"/>
      <c r="I5" s="192"/>
      <c r="J5" s="192"/>
      <c r="K5" s="192"/>
      <c r="L5" s="192"/>
      <c r="M5" s="192"/>
    </row>
    <row r="6" spans="3:13" ht="21" customHeight="1">
      <c r="C6" s="90"/>
      <c r="D6" s="90"/>
      <c r="E6" s="90"/>
      <c r="G6" s="193" t="s">
        <v>1</v>
      </c>
      <c r="H6" s="193"/>
      <c r="I6" s="193"/>
      <c r="J6" s="91"/>
      <c r="K6" s="193" t="s">
        <v>69</v>
      </c>
      <c r="L6" s="193"/>
      <c r="M6" s="193"/>
    </row>
    <row r="7" spans="3:13" ht="21" customHeight="1">
      <c r="C7" s="90"/>
      <c r="D7" s="90"/>
      <c r="E7" s="90"/>
      <c r="G7" s="102">
        <v>2561</v>
      </c>
      <c r="H7" s="1"/>
      <c r="I7" s="102">
        <v>2560</v>
      </c>
      <c r="J7" s="91"/>
      <c r="K7" s="102">
        <v>2561</v>
      </c>
      <c r="L7" s="1"/>
      <c r="M7" s="102">
        <v>2560</v>
      </c>
    </row>
    <row r="8" spans="1:13" ht="21" customHeight="1">
      <c r="A8" s="92" t="s">
        <v>31</v>
      </c>
      <c r="C8" s="90"/>
      <c r="D8" s="90"/>
      <c r="E8" s="90"/>
      <c r="G8" s="58"/>
      <c r="I8" s="58"/>
      <c r="J8" s="91"/>
      <c r="K8" s="1"/>
      <c r="L8" s="1"/>
      <c r="M8" s="1"/>
    </row>
    <row r="9" spans="1:13" ht="21" customHeight="1">
      <c r="A9" s="16" t="s">
        <v>178</v>
      </c>
      <c r="F9" s="91"/>
      <c r="G9" s="13">
        <f>งบกำไรขาดทุนเบ็ดเสร็จ9เดือน!G29</f>
        <v>155974</v>
      </c>
      <c r="H9" s="13"/>
      <c r="I9" s="13">
        <f>งบกำไรขาดทุนเบ็ดเสร็จ9เดือน!I25</f>
        <v>11414</v>
      </c>
      <c r="J9" s="13"/>
      <c r="K9" s="13">
        <f>งบกำไรขาดทุนเบ็ดเสร็จ9เดือน!K25</f>
        <v>122591</v>
      </c>
      <c r="L9" s="13"/>
      <c r="M9" s="13">
        <f>งบกำไรขาดทุนเบ็ดเสร็จ9เดือน!M25</f>
        <v>17671</v>
      </c>
    </row>
    <row r="10" spans="1:13" ht="21" customHeight="1">
      <c r="A10" s="59" t="s">
        <v>45</v>
      </c>
      <c r="F10" s="91"/>
      <c r="G10" s="13"/>
      <c r="H10" s="13"/>
      <c r="I10" s="170"/>
      <c r="J10" s="13"/>
      <c r="K10" s="13"/>
      <c r="L10" s="10"/>
      <c r="M10" s="13"/>
    </row>
    <row r="11" spans="1:13" ht="21" customHeight="1">
      <c r="A11" s="25" t="s">
        <v>32</v>
      </c>
      <c r="F11" s="91"/>
      <c r="G11" s="13">
        <v>21332</v>
      </c>
      <c r="H11" s="13"/>
      <c r="I11" s="13">
        <v>18012</v>
      </c>
      <c r="J11" s="13"/>
      <c r="K11" s="13">
        <v>17854</v>
      </c>
      <c r="L11" s="10"/>
      <c r="M11" s="13">
        <v>14323</v>
      </c>
    </row>
    <row r="12" spans="1:13" ht="21" customHeight="1">
      <c r="A12" s="25" t="s">
        <v>184</v>
      </c>
      <c r="F12" s="91"/>
      <c r="G12" s="33">
        <v>-3</v>
      </c>
      <c r="H12" s="13"/>
      <c r="I12" s="33">
        <v>-10</v>
      </c>
      <c r="J12" s="13"/>
      <c r="K12" s="12">
        <v>-3</v>
      </c>
      <c r="L12" s="10"/>
      <c r="M12" s="12">
        <v>-10</v>
      </c>
    </row>
    <row r="13" spans="1:13" ht="21" customHeight="1">
      <c r="A13" s="25" t="s">
        <v>103</v>
      </c>
      <c r="F13" s="91"/>
      <c r="G13" s="12">
        <v>-648</v>
      </c>
      <c r="H13" s="13"/>
      <c r="I13" s="12">
        <v>-5899</v>
      </c>
      <c r="J13" s="13"/>
      <c r="K13" s="12">
        <v>-648</v>
      </c>
      <c r="L13" s="10"/>
      <c r="M13" s="12">
        <v>-5566</v>
      </c>
    </row>
    <row r="14" spans="1:13" ht="21" customHeight="1">
      <c r="A14" s="25" t="s">
        <v>151</v>
      </c>
      <c r="F14" s="91"/>
      <c r="G14" s="12">
        <v>-4191</v>
      </c>
      <c r="H14" s="13"/>
      <c r="I14" s="12" t="s">
        <v>41</v>
      </c>
      <c r="J14" s="13"/>
      <c r="K14" s="12">
        <v>-4191</v>
      </c>
      <c r="L14" s="10"/>
      <c r="M14" s="12" t="s">
        <v>41</v>
      </c>
    </row>
    <row r="15" spans="1:13" ht="21" customHeight="1">
      <c r="A15" s="25" t="s">
        <v>173</v>
      </c>
      <c r="F15" s="91"/>
      <c r="G15" s="12">
        <v>-167789</v>
      </c>
      <c r="H15" s="13"/>
      <c r="I15" s="12" t="s">
        <v>41</v>
      </c>
      <c r="J15" s="13"/>
      <c r="K15" s="12">
        <v>-130764</v>
      </c>
      <c r="L15" s="10"/>
      <c r="M15" s="12" t="s">
        <v>41</v>
      </c>
    </row>
    <row r="16" spans="1:13" ht="21" customHeight="1">
      <c r="A16" s="28" t="s">
        <v>176</v>
      </c>
      <c r="F16" s="91"/>
      <c r="G16" s="113">
        <v>-1066</v>
      </c>
      <c r="H16" s="13"/>
      <c r="I16" s="113" t="s">
        <v>41</v>
      </c>
      <c r="J16" s="13"/>
      <c r="K16" s="113">
        <v>-745</v>
      </c>
      <c r="L16" s="10"/>
      <c r="M16" s="113" t="s">
        <v>41</v>
      </c>
    </row>
    <row r="17" spans="1:13" ht="21" customHeight="1">
      <c r="A17" s="28" t="s">
        <v>182</v>
      </c>
      <c r="F17" s="91"/>
      <c r="G17" s="113">
        <v>747</v>
      </c>
      <c r="H17" s="13"/>
      <c r="I17" s="113" t="s">
        <v>41</v>
      </c>
      <c r="J17" s="13"/>
      <c r="K17" s="113">
        <v>747</v>
      </c>
      <c r="L17" s="10"/>
      <c r="M17" s="113" t="s">
        <v>41</v>
      </c>
    </row>
    <row r="18" spans="1:13" ht="21" customHeight="1">
      <c r="A18" s="28" t="s">
        <v>129</v>
      </c>
      <c r="F18" s="91"/>
      <c r="G18" s="113">
        <v>1</v>
      </c>
      <c r="H18" s="13"/>
      <c r="I18" s="113" t="s">
        <v>41</v>
      </c>
      <c r="J18" s="13"/>
      <c r="K18" s="113">
        <v>0</v>
      </c>
      <c r="L18" s="10"/>
      <c r="M18" s="113" t="s">
        <v>41</v>
      </c>
    </row>
    <row r="19" spans="1:13" ht="21" customHeight="1">
      <c r="A19" s="28" t="s">
        <v>150</v>
      </c>
      <c r="F19" s="91"/>
      <c r="G19" s="113">
        <v>52</v>
      </c>
      <c r="H19" s="13"/>
      <c r="I19" s="113" t="s">
        <v>41</v>
      </c>
      <c r="J19" s="13"/>
      <c r="K19" s="113">
        <v>0</v>
      </c>
      <c r="L19" s="10"/>
      <c r="M19" s="113" t="s">
        <v>41</v>
      </c>
    </row>
    <row r="20" spans="1:13" ht="21" customHeight="1">
      <c r="A20" s="28" t="s">
        <v>130</v>
      </c>
      <c r="F20" s="91"/>
      <c r="G20" s="113">
        <v>375</v>
      </c>
      <c r="H20" s="13"/>
      <c r="I20" s="113" t="s">
        <v>41</v>
      </c>
      <c r="J20" s="13"/>
      <c r="K20" s="113">
        <v>375</v>
      </c>
      <c r="L20" s="10"/>
      <c r="M20" s="113" t="s">
        <v>41</v>
      </c>
    </row>
    <row r="21" spans="1:13" ht="21" customHeight="1">
      <c r="A21" s="28" t="s">
        <v>157</v>
      </c>
      <c r="F21" s="91"/>
      <c r="G21" s="12">
        <v>375</v>
      </c>
      <c r="H21" s="13"/>
      <c r="I21" s="12">
        <v>195</v>
      </c>
      <c r="J21" s="13"/>
      <c r="K21" s="12">
        <v>361</v>
      </c>
      <c r="L21" s="10"/>
      <c r="M21" s="12">
        <v>189</v>
      </c>
    </row>
    <row r="22" spans="1:13" ht="21" customHeight="1">
      <c r="A22" s="28" t="s">
        <v>131</v>
      </c>
      <c r="F22" s="91"/>
      <c r="G22" s="12">
        <v>-54</v>
      </c>
      <c r="H22" s="13"/>
      <c r="I22" s="12">
        <v>-116</v>
      </c>
      <c r="J22" s="13"/>
      <c r="K22" s="12">
        <v>-54</v>
      </c>
      <c r="L22" s="10"/>
      <c r="M22" s="12">
        <v>-116</v>
      </c>
    </row>
    <row r="23" spans="1:13" ht="21" customHeight="1">
      <c r="A23" s="25" t="s">
        <v>37</v>
      </c>
      <c r="F23" s="91"/>
      <c r="G23" s="33">
        <v>-279</v>
      </c>
      <c r="H23" s="13"/>
      <c r="I23" s="33">
        <v>-193</v>
      </c>
      <c r="J23" s="13"/>
      <c r="K23" s="13">
        <v>-5020</v>
      </c>
      <c r="L23" s="10"/>
      <c r="M23" s="13">
        <v>-5942</v>
      </c>
    </row>
    <row r="24" spans="1:13" ht="21" customHeight="1">
      <c r="A24" s="25" t="s">
        <v>50</v>
      </c>
      <c r="F24" s="91"/>
      <c r="G24" s="12">
        <v>6938</v>
      </c>
      <c r="H24" s="13"/>
      <c r="I24" s="12">
        <v>5787</v>
      </c>
      <c r="J24" s="13"/>
      <c r="K24" s="12">
        <v>6841</v>
      </c>
      <c r="L24" s="10"/>
      <c r="M24" s="12">
        <v>4057</v>
      </c>
    </row>
    <row r="25" spans="1:13" ht="21" customHeight="1">
      <c r="A25" s="16" t="s">
        <v>183</v>
      </c>
      <c r="F25" s="91"/>
      <c r="G25" s="93"/>
      <c r="H25" s="13"/>
      <c r="I25" s="93"/>
      <c r="J25" s="13"/>
      <c r="K25" s="93"/>
      <c r="L25" s="10"/>
      <c r="M25" s="93"/>
    </row>
    <row r="26" spans="1:13" ht="21" customHeight="1">
      <c r="A26" s="16" t="s">
        <v>76</v>
      </c>
      <c r="F26" s="91"/>
      <c r="G26" s="12">
        <f>SUM(G9:G24)</f>
        <v>11764</v>
      </c>
      <c r="H26" s="12"/>
      <c r="I26" s="12">
        <f>SUM(I9:I24)</f>
        <v>29190</v>
      </c>
      <c r="J26" s="12"/>
      <c r="K26" s="12">
        <f>SUM(K9:K24)</f>
        <v>7344</v>
      </c>
      <c r="L26" s="12"/>
      <c r="M26" s="12">
        <f>SUM(M9:M24)</f>
        <v>24606</v>
      </c>
    </row>
    <row r="27" spans="1:13" ht="21" customHeight="1">
      <c r="A27" s="92" t="s">
        <v>33</v>
      </c>
      <c r="F27" s="91"/>
      <c r="G27" s="33"/>
      <c r="H27" s="13"/>
      <c r="I27" s="13"/>
      <c r="J27" s="13"/>
      <c r="K27" s="12"/>
      <c r="L27" s="10"/>
      <c r="M27" s="10"/>
    </row>
    <row r="28" spans="1:13" ht="21" customHeight="1">
      <c r="A28" s="25" t="s">
        <v>66</v>
      </c>
      <c r="F28" s="91"/>
      <c r="G28" s="13">
        <v>9582</v>
      </c>
      <c r="H28" s="13"/>
      <c r="I28" s="13">
        <v>14643</v>
      </c>
      <c r="J28" s="13"/>
      <c r="K28" s="13">
        <v>8676</v>
      </c>
      <c r="L28" s="10"/>
      <c r="M28" s="13">
        <v>4481</v>
      </c>
    </row>
    <row r="29" spans="1:13" ht="21" customHeight="1">
      <c r="A29" s="25" t="s">
        <v>26</v>
      </c>
      <c r="F29" s="91"/>
      <c r="G29" s="13">
        <v>15214</v>
      </c>
      <c r="H29" s="13"/>
      <c r="I29" s="13">
        <v>34247</v>
      </c>
      <c r="J29" s="13"/>
      <c r="K29" s="13">
        <v>8532</v>
      </c>
      <c r="L29" s="10"/>
      <c r="M29" s="13">
        <v>23174</v>
      </c>
    </row>
    <row r="30" spans="1:13" ht="21" customHeight="1">
      <c r="A30" s="25" t="s">
        <v>8</v>
      </c>
      <c r="F30" s="91"/>
      <c r="G30" s="13">
        <v>-48</v>
      </c>
      <c r="H30" s="13"/>
      <c r="I30" s="13">
        <v>384</v>
      </c>
      <c r="J30" s="13"/>
      <c r="K30" s="13">
        <v>-48</v>
      </c>
      <c r="L30" s="10"/>
      <c r="M30" s="13">
        <v>384</v>
      </c>
    </row>
    <row r="31" spans="1:13" ht="21" customHeight="1">
      <c r="A31" s="124" t="s">
        <v>94</v>
      </c>
      <c r="F31" s="91"/>
      <c r="G31" s="13">
        <v>-648</v>
      </c>
      <c r="H31" s="13"/>
      <c r="I31" s="13">
        <v>-85</v>
      </c>
      <c r="J31" s="13"/>
      <c r="K31" s="168">
        <v>281</v>
      </c>
      <c r="L31" s="10"/>
      <c r="M31" s="168" t="s">
        <v>41</v>
      </c>
    </row>
    <row r="32" spans="1:13" ht="21" customHeight="1">
      <c r="A32" s="25" t="s">
        <v>11</v>
      </c>
      <c r="F32" s="91"/>
      <c r="G32" s="13">
        <v>-8960</v>
      </c>
      <c r="H32" s="13"/>
      <c r="I32" s="13">
        <v>-7608</v>
      </c>
      <c r="J32" s="13"/>
      <c r="K32" s="12">
        <v>-8640</v>
      </c>
      <c r="L32" s="10"/>
      <c r="M32" s="12">
        <v>-7357</v>
      </c>
    </row>
    <row r="33" spans="1:12" ht="21" customHeight="1">
      <c r="A33" s="92" t="s">
        <v>34</v>
      </c>
      <c r="F33" s="91"/>
      <c r="G33" s="33"/>
      <c r="H33" s="13"/>
      <c r="I33" s="33"/>
      <c r="J33" s="13"/>
      <c r="K33" s="3"/>
      <c r="L33" s="10"/>
    </row>
    <row r="34" spans="1:16" ht="21" customHeight="1">
      <c r="A34" s="25" t="s">
        <v>81</v>
      </c>
      <c r="B34" s="94"/>
      <c r="E34" s="3"/>
      <c r="F34" s="91"/>
      <c r="G34" s="13">
        <v>-25736</v>
      </c>
      <c r="H34" s="13"/>
      <c r="I34" s="13">
        <v>-13146</v>
      </c>
      <c r="J34" s="13"/>
      <c r="K34" s="13">
        <v>-16616</v>
      </c>
      <c r="L34" s="10"/>
      <c r="M34" s="13">
        <v>-9893</v>
      </c>
      <c r="P34" s="67"/>
    </row>
    <row r="35" spans="1:16" ht="21" customHeight="1">
      <c r="A35" s="25" t="s">
        <v>63</v>
      </c>
      <c r="B35" s="94"/>
      <c r="E35" s="3"/>
      <c r="F35" s="91"/>
      <c r="G35" s="17">
        <v>-91</v>
      </c>
      <c r="H35" s="13"/>
      <c r="I35" s="57" t="s">
        <v>41</v>
      </c>
      <c r="J35" s="13"/>
      <c r="K35" s="17">
        <v>-91</v>
      </c>
      <c r="L35" s="10"/>
      <c r="M35" s="57" t="s">
        <v>41</v>
      </c>
      <c r="P35" s="67"/>
    </row>
    <row r="36" spans="1:16" ht="21" customHeight="1">
      <c r="A36" s="92" t="s">
        <v>161</v>
      </c>
      <c r="B36" s="94"/>
      <c r="E36" s="3"/>
      <c r="F36" s="91"/>
      <c r="G36" s="13">
        <f>SUM(G26:G35)</f>
        <v>1077</v>
      </c>
      <c r="H36" s="13"/>
      <c r="I36" s="13">
        <f>SUM(I26:I35)</f>
        <v>57625</v>
      </c>
      <c r="J36" s="13"/>
      <c r="K36" s="13">
        <f>SUM(K26:K35)</f>
        <v>-562</v>
      </c>
      <c r="L36" s="10"/>
      <c r="M36" s="13">
        <f>SUM(M26:M35)</f>
        <v>35395</v>
      </c>
      <c r="P36" s="190"/>
    </row>
    <row r="37" spans="1:13" s="43" customFormat="1" ht="21" customHeight="1">
      <c r="A37" s="28" t="s">
        <v>38</v>
      </c>
      <c r="B37" s="3"/>
      <c r="C37" s="15"/>
      <c r="D37" s="15"/>
      <c r="E37" s="15"/>
      <c r="F37" s="91"/>
      <c r="G37" s="12">
        <v>-6825</v>
      </c>
      <c r="H37" s="13"/>
      <c r="I37" s="12">
        <v>-5499</v>
      </c>
      <c r="J37" s="13"/>
      <c r="K37" s="12">
        <v>-6730</v>
      </c>
      <c r="L37" s="10"/>
      <c r="M37" s="12">
        <v>-2789</v>
      </c>
    </row>
    <row r="38" spans="1:13" s="43" customFormat="1" ht="21" customHeight="1">
      <c r="A38" s="25" t="s">
        <v>77</v>
      </c>
      <c r="B38" s="3"/>
      <c r="C38" s="15"/>
      <c r="D38" s="15"/>
      <c r="E38" s="15"/>
      <c r="F38" s="91"/>
      <c r="G38" s="13">
        <v>-10789</v>
      </c>
      <c r="H38" s="13"/>
      <c r="I38" s="13">
        <v>-6753</v>
      </c>
      <c r="J38" s="13"/>
      <c r="K38" s="10">
        <v>-8246</v>
      </c>
      <c r="L38" s="10"/>
      <c r="M38" s="10">
        <v>-6500</v>
      </c>
    </row>
    <row r="39" spans="1:13" ht="21" customHeight="1">
      <c r="A39" s="92" t="s">
        <v>160</v>
      </c>
      <c r="D39" s="95"/>
      <c r="E39" s="95"/>
      <c r="F39" s="91"/>
      <c r="G39" s="54">
        <f>SUM(G36:G38)</f>
        <v>-16537</v>
      </c>
      <c r="H39" s="10"/>
      <c r="I39" s="54">
        <f>SUM(I36:I38)</f>
        <v>45373</v>
      </c>
      <c r="J39" s="10"/>
      <c r="K39" s="54">
        <f>SUM(K36:K38)</f>
        <v>-15538</v>
      </c>
      <c r="L39" s="10"/>
      <c r="M39" s="54">
        <f>SUM(M36:M38)</f>
        <v>26106</v>
      </c>
    </row>
    <row r="40" spans="1:13" ht="21" customHeight="1">
      <c r="A40" s="42" t="s">
        <v>0</v>
      </c>
      <c r="B40" s="42"/>
      <c r="C40" s="42"/>
      <c r="D40" s="42"/>
      <c r="E40" s="42"/>
      <c r="F40" s="42"/>
      <c r="G40" s="42"/>
      <c r="H40" s="42"/>
      <c r="I40" s="43"/>
      <c r="J40" s="43"/>
      <c r="K40" s="43"/>
      <c r="L40" s="88"/>
      <c r="M40" s="55" t="s">
        <v>84</v>
      </c>
    </row>
    <row r="41" spans="1:13" ht="21" customHeight="1">
      <c r="A41" s="42" t="s">
        <v>48</v>
      </c>
      <c r="B41" s="42"/>
      <c r="C41" s="42"/>
      <c r="D41" s="42"/>
      <c r="E41" s="42"/>
      <c r="F41" s="42"/>
      <c r="G41" s="42"/>
      <c r="H41" s="42"/>
      <c r="I41" s="43"/>
      <c r="J41" s="43"/>
      <c r="K41" s="43"/>
      <c r="L41" s="88"/>
      <c r="M41" s="55" t="s">
        <v>85</v>
      </c>
    </row>
    <row r="42" spans="1:13" ht="21" customHeight="1">
      <c r="A42" s="89" t="s">
        <v>167</v>
      </c>
      <c r="B42" s="42"/>
      <c r="C42" s="42"/>
      <c r="D42" s="42"/>
      <c r="E42" s="42"/>
      <c r="F42" s="42"/>
      <c r="G42" s="42"/>
      <c r="H42" s="42"/>
      <c r="I42" s="43"/>
      <c r="J42" s="43"/>
      <c r="K42" s="43"/>
      <c r="L42" s="43"/>
      <c r="M42" s="55"/>
    </row>
    <row r="43" spans="1:13" ht="7.5" customHeight="1">
      <c r="A43" s="89"/>
      <c r="B43" s="42"/>
      <c r="C43" s="42"/>
      <c r="D43" s="42"/>
      <c r="E43" s="42"/>
      <c r="F43" s="42"/>
      <c r="G43" s="42"/>
      <c r="H43" s="42"/>
      <c r="I43" s="43"/>
      <c r="J43" s="43"/>
      <c r="K43" s="43"/>
      <c r="L43" s="43"/>
      <c r="M43" s="55"/>
    </row>
    <row r="44" spans="3:13" ht="21" customHeight="1">
      <c r="C44" s="90"/>
      <c r="D44" s="90"/>
      <c r="E44" s="90"/>
      <c r="G44" s="192" t="s">
        <v>90</v>
      </c>
      <c r="H44" s="192"/>
      <c r="I44" s="192"/>
      <c r="J44" s="192"/>
      <c r="K44" s="192"/>
      <c r="L44" s="192"/>
      <c r="M44" s="192"/>
    </row>
    <row r="45" spans="3:13" ht="21" customHeight="1">
      <c r="C45" s="90"/>
      <c r="D45" s="90"/>
      <c r="E45" s="90"/>
      <c r="G45" s="193" t="s">
        <v>1</v>
      </c>
      <c r="H45" s="193"/>
      <c r="I45" s="193"/>
      <c r="J45" s="91"/>
      <c r="K45" s="193" t="s">
        <v>69</v>
      </c>
      <c r="L45" s="193"/>
      <c r="M45" s="193"/>
    </row>
    <row r="46" spans="3:13" ht="21" customHeight="1">
      <c r="C46" s="90"/>
      <c r="D46" s="90"/>
      <c r="E46" s="90"/>
      <c r="G46" s="102">
        <v>2561</v>
      </c>
      <c r="H46" s="1"/>
      <c r="I46" s="102">
        <v>2560</v>
      </c>
      <c r="J46" s="91"/>
      <c r="K46" s="102">
        <v>2561</v>
      </c>
      <c r="L46" s="1"/>
      <c r="M46" s="102">
        <v>2560</v>
      </c>
    </row>
    <row r="47" spans="1:13" ht="21" customHeight="1">
      <c r="A47" s="92" t="s">
        <v>35</v>
      </c>
      <c r="D47" s="95"/>
      <c r="E47" s="95"/>
      <c r="F47" s="91"/>
      <c r="H47" s="91"/>
      <c r="I47" s="56"/>
      <c r="J47" s="9"/>
      <c r="K47" s="9"/>
      <c r="L47" s="66"/>
      <c r="M47" s="9"/>
    </row>
    <row r="48" spans="1:13" ht="21" customHeight="1">
      <c r="A48" s="25" t="s">
        <v>191</v>
      </c>
      <c r="D48" s="95"/>
      <c r="E48" s="95"/>
      <c r="F48" s="91"/>
      <c r="G48" s="35" t="s">
        <v>41</v>
      </c>
      <c r="H48" s="91"/>
      <c r="I48" s="9">
        <v>1200</v>
      </c>
      <c r="J48" s="9"/>
      <c r="K48" s="35" t="s">
        <v>41</v>
      </c>
      <c r="L48" s="66"/>
      <c r="M48" s="9">
        <v>1200</v>
      </c>
    </row>
    <row r="49" spans="1:15" ht="21" customHeight="1">
      <c r="A49" s="3" t="s">
        <v>163</v>
      </c>
      <c r="C49" s="3"/>
      <c r="D49" s="3"/>
      <c r="E49" s="3"/>
      <c r="G49" s="168">
        <v>-21984</v>
      </c>
      <c r="I49" s="168">
        <v>21984</v>
      </c>
      <c r="K49" s="166">
        <v>-21984</v>
      </c>
      <c r="L49" s="3">
        <v>21984</v>
      </c>
      <c r="M49" s="166">
        <v>21984</v>
      </c>
      <c r="N49" s="26"/>
      <c r="O49" s="185"/>
    </row>
    <row r="50" spans="1:13" ht="21" customHeight="1">
      <c r="A50" s="25" t="s">
        <v>136</v>
      </c>
      <c r="D50" s="95"/>
      <c r="E50" s="95"/>
      <c r="F50" s="91"/>
      <c r="G50" s="128" t="s">
        <v>41</v>
      </c>
      <c r="H50" s="91"/>
      <c r="I50" s="128" t="s">
        <v>41</v>
      </c>
      <c r="J50" s="9"/>
      <c r="K50" s="9">
        <v>-12000</v>
      </c>
      <c r="L50" s="66"/>
      <c r="M50" s="9">
        <v>-42000</v>
      </c>
    </row>
    <row r="51" spans="1:13" ht="21" customHeight="1">
      <c r="A51" s="25" t="s">
        <v>140</v>
      </c>
      <c r="D51" s="95"/>
      <c r="E51" s="95"/>
      <c r="F51" s="91"/>
      <c r="G51" s="128" t="s">
        <v>41</v>
      </c>
      <c r="H51" s="91"/>
      <c r="I51" s="128" t="s">
        <v>41</v>
      </c>
      <c r="J51" s="9"/>
      <c r="K51" s="12">
        <v>164000</v>
      </c>
      <c r="L51" s="66"/>
      <c r="M51" s="35" t="s">
        <v>41</v>
      </c>
    </row>
    <row r="52" spans="1:13" ht="21" customHeight="1">
      <c r="A52" s="172" t="s">
        <v>162</v>
      </c>
      <c r="C52" s="3"/>
      <c r="D52" s="3"/>
      <c r="E52" s="3"/>
      <c r="G52" s="12">
        <v>17000</v>
      </c>
      <c r="I52" s="12" t="s">
        <v>41</v>
      </c>
      <c r="K52" s="33">
        <v>17000</v>
      </c>
      <c r="M52" s="33" t="s">
        <v>41</v>
      </c>
    </row>
    <row r="53" spans="1:13" ht="21" customHeight="1">
      <c r="A53" s="172" t="s">
        <v>174</v>
      </c>
      <c r="C53" s="3"/>
      <c r="D53" s="3"/>
      <c r="E53" s="3"/>
      <c r="G53" s="12">
        <v>422783</v>
      </c>
      <c r="I53" s="12" t="s">
        <v>41</v>
      </c>
      <c r="K53" s="33">
        <v>199673</v>
      </c>
      <c r="M53" s="33" t="s">
        <v>41</v>
      </c>
    </row>
    <row r="54" spans="1:13" ht="21" customHeight="1">
      <c r="A54" s="172" t="s">
        <v>158</v>
      </c>
      <c r="C54" s="3"/>
      <c r="D54" s="3"/>
      <c r="E54" s="3"/>
      <c r="G54" s="12">
        <v>-4350</v>
      </c>
      <c r="I54" s="12" t="s">
        <v>41</v>
      </c>
      <c r="K54" s="33">
        <v>-4350</v>
      </c>
      <c r="M54" s="33" t="s">
        <v>41</v>
      </c>
    </row>
    <row r="55" spans="1:13" ht="21" customHeight="1">
      <c r="A55" s="25" t="s">
        <v>189</v>
      </c>
      <c r="D55" s="95"/>
      <c r="E55" s="95"/>
      <c r="F55" s="91"/>
      <c r="G55" s="33">
        <v>1066</v>
      </c>
      <c r="H55" s="91"/>
      <c r="I55" s="33" t="s">
        <v>41</v>
      </c>
      <c r="J55" s="9"/>
      <c r="K55" s="33">
        <v>745</v>
      </c>
      <c r="L55" s="66"/>
      <c r="M55" s="33" t="s">
        <v>41</v>
      </c>
    </row>
    <row r="56" spans="1:13" ht="21" customHeight="1">
      <c r="A56" s="25" t="s">
        <v>137</v>
      </c>
      <c r="G56" s="13">
        <v>-14561</v>
      </c>
      <c r="H56" s="10"/>
      <c r="I56" s="13">
        <v>-61558</v>
      </c>
      <c r="J56" s="13"/>
      <c r="K56" s="12">
        <v>-14222</v>
      </c>
      <c r="L56" s="13"/>
      <c r="M56" s="12">
        <v>-60893</v>
      </c>
    </row>
    <row r="57" spans="1:13" ht="21" customHeight="1">
      <c r="A57" s="172" t="s">
        <v>159</v>
      </c>
      <c r="C57" s="3"/>
      <c r="D57" s="3"/>
      <c r="E57" s="3"/>
      <c r="G57" s="12">
        <v>-244</v>
      </c>
      <c r="I57" s="12">
        <v>-540</v>
      </c>
      <c r="K57" s="33">
        <v>-244</v>
      </c>
      <c r="M57" s="33">
        <v>-540</v>
      </c>
    </row>
    <row r="58" spans="1:13" ht="21" customHeight="1">
      <c r="A58" s="25" t="s">
        <v>80</v>
      </c>
      <c r="D58" s="95"/>
      <c r="E58" s="95"/>
      <c r="F58" s="91"/>
      <c r="G58" s="33">
        <v>21</v>
      </c>
      <c r="H58" s="91"/>
      <c r="I58" s="33">
        <v>135</v>
      </c>
      <c r="J58" s="9"/>
      <c r="K58" s="33">
        <v>231</v>
      </c>
      <c r="L58" s="66"/>
      <c r="M58" s="33">
        <v>148</v>
      </c>
    </row>
    <row r="59" spans="1:13" ht="21" customHeight="1">
      <c r="A59" s="25" t="s">
        <v>132</v>
      </c>
      <c r="D59" s="95"/>
      <c r="E59" s="95"/>
      <c r="F59" s="91"/>
      <c r="G59" s="33">
        <v>54</v>
      </c>
      <c r="H59" s="91"/>
      <c r="I59" s="33">
        <v>116</v>
      </c>
      <c r="J59" s="9"/>
      <c r="K59" s="33">
        <v>54</v>
      </c>
      <c r="L59" s="66"/>
      <c r="M59" s="33">
        <v>116</v>
      </c>
    </row>
    <row r="60" spans="1:13" ht="21" customHeight="1">
      <c r="A60" s="92" t="s">
        <v>190</v>
      </c>
      <c r="D60" s="95"/>
      <c r="E60" s="95"/>
      <c r="G60" s="54">
        <f>SUM(G48:G59)</f>
        <v>399785</v>
      </c>
      <c r="H60" s="10"/>
      <c r="I60" s="54">
        <f>SUM(I48:I59)</f>
        <v>-38663</v>
      </c>
      <c r="J60" s="13"/>
      <c r="K60" s="54">
        <f>SUM(K48:K59)</f>
        <v>328903</v>
      </c>
      <c r="L60" s="13"/>
      <c r="M60" s="54">
        <f>SUM(M48:M59)</f>
        <v>-79985</v>
      </c>
    </row>
    <row r="61" spans="1:13" ht="7.5" customHeight="1">
      <c r="A61" s="25"/>
      <c r="G61" s="10"/>
      <c r="H61" s="10"/>
      <c r="I61" s="10"/>
      <c r="J61" s="13"/>
      <c r="L61" s="13"/>
      <c r="M61" s="10"/>
    </row>
    <row r="62" spans="1:13" ht="21" customHeight="1">
      <c r="A62" s="92" t="s">
        <v>36</v>
      </c>
      <c r="D62" s="95"/>
      <c r="E62" s="95"/>
      <c r="G62" s="10"/>
      <c r="H62" s="10"/>
      <c r="I62" s="10"/>
      <c r="J62" s="13"/>
      <c r="K62" s="13"/>
      <c r="L62" s="13"/>
      <c r="M62" s="13"/>
    </row>
    <row r="63" spans="1:13" ht="21" customHeight="1">
      <c r="A63" s="25" t="s">
        <v>141</v>
      </c>
      <c r="D63" s="95"/>
      <c r="E63" s="95"/>
      <c r="G63" s="12">
        <v>-50000</v>
      </c>
      <c r="H63" s="29"/>
      <c r="I63" s="12">
        <v>-145000</v>
      </c>
      <c r="J63" s="33"/>
      <c r="K63" s="12">
        <v>-50000</v>
      </c>
      <c r="L63" s="33"/>
      <c r="M63" s="12">
        <v>-65000</v>
      </c>
    </row>
    <row r="64" spans="1:13" ht="21" customHeight="1">
      <c r="A64" s="25" t="s">
        <v>139</v>
      </c>
      <c r="B64" s="15"/>
      <c r="G64" s="12">
        <v>14336</v>
      </c>
      <c r="I64" s="12">
        <v>43007</v>
      </c>
      <c r="J64" s="35"/>
      <c r="K64" s="12">
        <v>14336</v>
      </c>
      <c r="L64" s="35"/>
      <c r="M64" s="12">
        <v>43007</v>
      </c>
    </row>
    <row r="65" spans="1:13" ht="21" customHeight="1">
      <c r="A65" s="25" t="s">
        <v>153</v>
      </c>
      <c r="B65" s="15"/>
      <c r="G65" s="12">
        <v>-12126</v>
      </c>
      <c r="I65" s="12">
        <v>-2217</v>
      </c>
      <c r="J65" s="35"/>
      <c r="K65" s="12">
        <v>-12126</v>
      </c>
      <c r="L65" s="35"/>
      <c r="M65" s="12">
        <v>-2217</v>
      </c>
    </row>
    <row r="66" spans="1:13" ht="21" customHeight="1">
      <c r="A66" s="121" t="s">
        <v>95</v>
      </c>
      <c r="B66" s="15"/>
      <c r="G66" s="12">
        <v>-292</v>
      </c>
      <c r="I66" s="12">
        <v>-522</v>
      </c>
      <c r="J66" s="35"/>
      <c r="K66" s="12">
        <v>-292</v>
      </c>
      <c r="L66" s="35"/>
      <c r="M66" s="12">
        <v>-522</v>
      </c>
    </row>
    <row r="67" spans="1:13" ht="21" customHeight="1">
      <c r="A67" s="173" t="s">
        <v>138</v>
      </c>
      <c r="B67" s="15"/>
      <c r="G67" s="12" t="s">
        <v>41</v>
      </c>
      <c r="I67" s="12">
        <v>81202</v>
      </c>
      <c r="J67" s="35"/>
      <c r="K67" s="12" t="s">
        <v>41</v>
      </c>
      <c r="L67" s="35"/>
      <c r="M67" s="12">
        <v>81202</v>
      </c>
    </row>
    <row r="68" spans="1:13" ht="21" customHeight="1">
      <c r="A68" s="25" t="s">
        <v>152</v>
      </c>
      <c r="D68" s="95"/>
      <c r="E68" s="95"/>
      <c r="G68" s="10">
        <v>-11221</v>
      </c>
      <c r="H68" s="10"/>
      <c r="I68" s="12" t="s">
        <v>41</v>
      </c>
      <c r="J68" s="13"/>
      <c r="K68" s="13">
        <v>-11221</v>
      </c>
      <c r="L68" s="13"/>
      <c r="M68" s="12" t="s">
        <v>41</v>
      </c>
    </row>
    <row r="69" spans="1:13" ht="21" customHeight="1">
      <c r="A69" s="92" t="s">
        <v>104</v>
      </c>
      <c r="D69" s="95"/>
      <c r="E69" s="95"/>
      <c r="G69" s="108">
        <f>SUM(G63:G68)</f>
        <v>-59303</v>
      </c>
      <c r="H69" s="10"/>
      <c r="I69" s="108">
        <f>SUM(I63:I68)</f>
        <v>-23530</v>
      </c>
      <c r="J69" s="13"/>
      <c r="K69" s="108">
        <f>SUM(K63:K68)</f>
        <v>-59303</v>
      </c>
      <c r="L69" s="13"/>
      <c r="M69" s="108">
        <f>SUM(M63:M68)</f>
        <v>56470</v>
      </c>
    </row>
    <row r="70" spans="1:13" ht="7.5" customHeight="1">
      <c r="A70" s="92"/>
      <c r="D70" s="95"/>
      <c r="E70" s="95"/>
      <c r="G70" s="10"/>
      <c r="H70" s="10"/>
      <c r="I70" s="10"/>
      <c r="J70" s="13"/>
      <c r="L70" s="13"/>
      <c r="M70" s="10"/>
    </row>
    <row r="71" spans="1:13" ht="21" customHeight="1">
      <c r="A71" s="92" t="s">
        <v>172</v>
      </c>
      <c r="D71" s="95"/>
      <c r="E71" s="95"/>
      <c r="G71" s="10">
        <f>G39+G60+G69</f>
        <v>323945</v>
      </c>
      <c r="H71" s="10"/>
      <c r="I71" s="10">
        <f>I39+I60+I69</f>
        <v>-16820</v>
      </c>
      <c r="J71" s="13"/>
      <c r="K71" s="10">
        <f>K39+K60+K69</f>
        <v>254062</v>
      </c>
      <c r="L71" s="13"/>
      <c r="M71" s="10">
        <f>M39+M60+M69</f>
        <v>2591</v>
      </c>
    </row>
    <row r="72" spans="1:13" ht="7.5" customHeight="1">
      <c r="A72" s="92"/>
      <c r="D72" s="95"/>
      <c r="E72" s="95"/>
      <c r="G72" s="10"/>
      <c r="H72" s="10"/>
      <c r="I72" s="10"/>
      <c r="J72" s="13"/>
      <c r="L72" s="13"/>
      <c r="M72" s="10"/>
    </row>
    <row r="73" spans="1:13" ht="21" customHeight="1">
      <c r="A73" s="25" t="s">
        <v>87</v>
      </c>
      <c r="D73" s="95"/>
      <c r="E73" s="95"/>
      <c r="G73" s="53">
        <f>'งบแสดงฐานะการเงิน '!J12</f>
        <v>24300</v>
      </c>
      <c r="H73" s="10"/>
      <c r="I73" s="125">
        <v>60664</v>
      </c>
      <c r="J73" s="13"/>
      <c r="K73" s="53">
        <f>'งบแสดงฐานะการเงิน '!N12</f>
        <v>19429</v>
      </c>
      <c r="L73" s="13"/>
      <c r="M73" s="125">
        <v>28150</v>
      </c>
    </row>
    <row r="74" spans="1:13" ht="7.5" customHeight="1">
      <c r="A74" s="92"/>
      <c r="D74" s="95"/>
      <c r="E74" s="95"/>
      <c r="G74" s="10"/>
      <c r="H74" s="10"/>
      <c r="I74" s="10"/>
      <c r="J74" s="13"/>
      <c r="L74" s="13"/>
      <c r="M74" s="10"/>
    </row>
    <row r="75" spans="1:13" ht="21" customHeight="1" thickBot="1">
      <c r="A75" s="92" t="s">
        <v>88</v>
      </c>
      <c r="D75" s="95"/>
      <c r="E75" s="95"/>
      <c r="G75" s="60">
        <f>G71+G73</f>
        <v>348245</v>
      </c>
      <c r="H75" s="10"/>
      <c r="I75" s="60">
        <f>I71+I73</f>
        <v>43844</v>
      </c>
      <c r="J75" s="13"/>
      <c r="K75" s="60">
        <f>K71+K73</f>
        <v>273491</v>
      </c>
      <c r="L75" s="13"/>
      <c r="M75" s="60">
        <f>M71+M73</f>
        <v>30741</v>
      </c>
    </row>
    <row r="76" spans="1:13" ht="18" customHeight="1" thickTop="1">
      <c r="A76" s="92"/>
      <c r="D76" s="95"/>
      <c r="E76" s="95"/>
      <c r="G76" s="10"/>
      <c r="H76" s="10"/>
      <c r="I76" s="10"/>
      <c r="J76" s="13"/>
      <c r="L76" s="13"/>
      <c r="M76" s="10"/>
    </row>
    <row r="77" spans="1:13" s="173" customFormat="1" ht="20.25" customHeight="1">
      <c r="A77" s="156" t="s">
        <v>125</v>
      </c>
      <c r="H77" s="174"/>
      <c r="I77" s="174"/>
      <c r="J77" s="174"/>
      <c r="K77" s="174"/>
      <c r="L77" s="174"/>
      <c r="M77" s="174"/>
    </row>
    <row r="78" spans="1:13" s="173" customFormat="1" ht="18" customHeight="1">
      <c r="A78" s="156"/>
      <c r="H78" s="174"/>
      <c r="I78" s="174"/>
      <c r="J78" s="174"/>
      <c r="K78" s="174"/>
      <c r="L78" s="174"/>
      <c r="M78" s="174"/>
    </row>
    <row r="79" spans="1:13" s="173" customFormat="1" ht="21" customHeight="1">
      <c r="A79" s="131" t="s">
        <v>126</v>
      </c>
      <c r="H79" s="174"/>
      <c r="I79" s="174"/>
      <c r="J79" s="174"/>
      <c r="K79" s="174"/>
      <c r="L79" s="174"/>
      <c r="M79" s="174"/>
    </row>
    <row r="80" spans="1:13" s="173" customFormat="1" ht="9" customHeight="1">
      <c r="A80" s="131"/>
      <c r="H80" s="174"/>
      <c r="I80" s="174"/>
      <c r="J80" s="174"/>
      <c r="K80" s="174"/>
      <c r="L80" s="174"/>
      <c r="M80" s="174"/>
    </row>
    <row r="81" spans="1:13" s="173" customFormat="1" ht="21" customHeight="1">
      <c r="A81" s="121" t="s">
        <v>154</v>
      </c>
      <c r="H81" s="175"/>
      <c r="I81" s="176"/>
      <c r="J81" s="175"/>
      <c r="K81" s="176"/>
      <c r="L81" s="175"/>
      <c r="M81" s="176"/>
    </row>
    <row r="82" spans="1:13" ht="18" customHeight="1">
      <c r="A82" s="92"/>
      <c r="D82" s="95"/>
      <c r="E82" s="95"/>
      <c r="G82" s="10"/>
      <c r="H82" s="10"/>
      <c r="I82" s="10"/>
      <c r="J82" s="13"/>
      <c r="L82" s="13"/>
      <c r="M82" s="10"/>
    </row>
    <row r="83" spans="1:13" ht="21" customHeight="1">
      <c r="A83" s="92"/>
      <c r="D83" s="95"/>
      <c r="E83" s="95"/>
      <c r="G83" s="10"/>
      <c r="H83" s="10"/>
      <c r="I83" s="10"/>
      <c r="J83" s="13"/>
      <c r="L83" s="13"/>
      <c r="M83" s="10"/>
    </row>
    <row r="84" spans="7:11" ht="21.75" customHeight="1">
      <c r="G84" s="67">
        <f>+G75-'งบแสดงฐานะการเงิน '!H12</f>
        <v>0</v>
      </c>
      <c r="K84" s="10">
        <f>+K75-'งบแสดงฐานะการเงิน '!L12</f>
        <v>0</v>
      </c>
    </row>
    <row r="85" ht="21.75" customHeight="1">
      <c r="G85" s="67"/>
    </row>
  </sheetData>
  <sheetProtection/>
  <mergeCells count="6">
    <mergeCell ref="G5:M5"/>
    <mergeCell ref="G6:I6"/>
    <mergeCell ref="K6:M6"/>
    <mergeCell ref="G44:M44"/>
    <mergeCell ref="G45:I45"/>
    <mergeCell ref="K45:M45"/>
  </mergeCells>
  <printOptions/>
  <pageMargins left="0.7874015748031497" right="0.11811023622047245" top="0.7874015748031497" bottom="0.5905511811023623" header="0.3937007874015748" footer="0.3937007874015748"/>
  <pageSetup firstPageNumber="9" useFirstPageNumber="1" fitToHeight="2" horizontalDpi="600" verticalDpi="600" orientation="portrait" paperSize="9" scale="80" r:id="rId1"/>
  <headerFooter alignWithMargins="0">
    <oddHeader>&amp;R
</oddHeader>
    <oddFooter>&amp;L&amp;14 หมายเหตุประกอบงบการเงินเป็นส่วนหนึ่งของงบการเงินนี้&amp;R&amp;14&amp;P</oddFooter>
  </headerFooter>
  <rowBreaks count="1" manualBreakCount="1">
    <brk id="3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BPRAudit พลอย</cp:lastModifiedBy>
  <cp:lastPrinted>2018-11-12T02:39:34Z</cp:lastPrinted>
  <dcterms:created xsi:type="dcterms:W3CDTF">2005-01-05T08:17:29Z</dcterms:created>
  <dcterms:modified xsi:type="dcterms:W3CDTF">2018-11-12T02:39:45Z</dcterms:modified>
  <cp:category/>
  <cp:version/>
  <cp:contentType/>
  <cp:contentStatus/>
</cp:coreProperties>
</file>