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9390" tabRatio="793" activeTab="0"/>
  </bookViews>
  <sheets>
    <sheet name="งบแสดงฐานะการเงิน " sheetId="1" r:id="rId1"/>
    <sheet name="งบกำไรขาดทุนเบ็ดเสร็จ" sheetId="2" r:id="rId2"/>
    <sheet name="ส่วนของผู้ถือหุ้นงบรวม" sheetId="3" r:id="rId3"/>
    <sheet name="ส่วนของผู้ถือหุ้นงบเฉพาะ" sheetId="4" r:id="rId4"/>
    <sheet name="งบกระแสเงินสด" sheetId="5" r:id="rId5"/>
  </sheets>
  <definedNames>
    <definedName name="_xlnm.Print_Area" localSheetId="4">'งบกระแสเงินสด'!$A$1:$M$66</definedName>
    <definedName name="_xlnm.Print_Area" localSheetId="1">'งบกำไรขาดทุนเบ็ดเสร็จ'!$A$1:$M$51</definedName>
    <definedName name="_xlnm.Print_Area" localSheetId="0">'งบแสดงฐานะการเงิน '!$A$1:$N$78</definedName>
    <definedName name="_xlnm.Print_Area" localSheetId="3">'ส่วนของผู้ถือหุ้นงบเฉพาะ'!$A$1:$O$26</definedName>
    <definedName name="_xlnm.Print_Area" localSheetId="2">'ส่วนของผู้ถือหุ้นงบรวม'!$A$1:$Q$26</definedName>
  </definedNames>
  <calcPr fullCalcOnLoad="1"/>
</workbook>
</file>

<file path=xl/sharedStrings.xml><?xml version="1.0" encoding="utf-8"?>
<sst xmlns="http://schemas.openxmlformats.org/spreadsheetml/2006/main" count="377" uniqueCount="166">
  <si>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</si>
  <si>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</si>
  <si>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</si>
  <si>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</si>
  <si>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</si>
  <si>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</si>
  <si>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</si>
  <si>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</si>
  <si>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</si>
  <si>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</si>
  <si>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</si>
  <si>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</si>
  <si>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</si>
  <si>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</si>
  <si>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</si>
  <si>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</si>
  <si>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</si>
  <si>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</si>
  <si>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</si>
  <si>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</si>
  <si>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</si>
  <si>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 xml:space="preserve">งบแสดงการเปลี่ยนแปลงส่วนของผู้ถือหุ้น 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</si>
  <si>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</si>
  <si>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</si>
  <si>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</si>
  <si>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</si>
  <si>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</si>
  <si>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</si>
  <si>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</si>
  <si>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</si>
  <si>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</si>
  <si>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</si>
  <si>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</si>
  <si>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</si>
  <si>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</si>
  <si>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</si>
  <si>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</si>
  <si>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</si>
  <si>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</si>
  <si>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งบแสดงการเปลี่ยนแปลงส่วนของผู้ถือหุ้น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</si>
  <si>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</si>
  <si>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</si>
  <si>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</si>
  <si>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</si>
  <si>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</si>
  <si>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 xml:space="preserve">ส่วนเกินมูลค่าหุ้น </t>
  </si>
  <si>
    <t>งบกระแสเงินสด (ต่อ)</t>
  </si>
  <si>
    <t>ค่าใช้จ่ายในการบริหาร</t>
  </si>
  <si>
    <t>ต้นทุนทางการเงิน</t>
  </si>
  <si>
    <t>ทุนเรือนหุ้น - หุ้นสามัญ มูลค่าหุ้นละ 1 บาท</t>
  </si>
  <si>
    <t>ค่าใช้จ่ายในการขาย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</si>
  <si>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</si>
  <si>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</si>
  <si>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</si>
  <si>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อำนาจควบคุม</t>
  </si>
  <si>
    <t>.</t>
  </si>
  <si>
    <t>องค์ประกอบอื่นของส่วนของผู้ถือหุ้น</t>
  </si>
  <si>
    <t>องค์ประกอบอื่นของ</t>
  </si>
  <si>
    <t>สำรองตามกฎหมาย</t>
  </si>
  <si>
    <t xml:space="preserve">ลูกหนี้การค้าและลูกหนี้อื่น  </t>
  </si>
  <si>
    <t>ภาระผูกพันผลประโยชน์พนักงาน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</si>
  <si>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</si>
  <si>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</si>
  <si>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</si>
  <si>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</si>
  <si>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</si>
  <si>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</si>
  <si>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</si>
  <si>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</si>
  <si>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</si>
  <si>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</si>
  <si>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จัดสรรเพื่อเป็น</t>
  </si>
  <si>
    <t>หนี้สินดำเนินงาน</t>
  </si>
  <si>
    <t>จ่ายภาษีเงินได้</t>
  </si>
  <si>
    <t>กำไรจากการดำเนินงานก่อนเปลี่ยนแปลงในสินทรัพย์และ</t>
  </si>
  <si>
    <t xml:space="preserve">กำไร (ขาดทุน) </t>
  </si>
  <si>
    <t>เงินลงทุนในบริษัทย่อย</t>
  </si>
  <si>
    <t>รับดอกเบี้ย</t>
  </si>
  <si>
    <t>เจ้าหนี้การค้าและเจ้าหนี้อื่น</t>
  </si>
  <si>
    <t>อสังหาริมทรัพย์เพื่อการลงทุน</t>
  </si>
  <si>
    <t>ของบริษัทใหญ่</t>
  </si>
  <si>
    <t>"ยังไม่ได้ตรวจสอบ"</t>
  </si>
  <si>
    <t>"สอบทานแล้ว"</t>
  </si>
  <si>
    <t>"ตรวจสอบแล้ว"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</si>
  <si>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</si>
  <si>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</si>
  <si>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ขาดทุนสำหรับงวด</t>
  </si>
  <si>
    <t>กำไร (ขาดทุน) ก่อนภาษีเงินได้</t>
  </si>
  <si>
    <t>พันบาท</t>
  </si>
  <si>
    <t>ส่วนได้เสียที่ไม่มี</t>
  </si>
  <si>
    <t>ที่ดินและสิ่งปลูกสร้างรอการพัฒนา</t>
  </si>
  <si>
    <t>สินทรัพย์หมุนเวียนอื่น</t>
  </si>
  <si>
    <t>จ่ายชำระหนี้สินภายใต้สัญญาเช่าการเงิน</t>
  </si>
  <si>
    <t>หนี้สินภายใต้สัญญาเช่าการเงินส่วนที่ถึงกำหนดชำระภายในหนึ่งปี</t>
  </si>
  <si>
    <t>ส่วนที่เป็นของผู้ถือหุ้นของบริษัทใหญ่</t>
  </si>
  <si>
    <t>กำไร (ขาดทุน) เบ็ดเสร็จสำหรับงวด</t>
  </si>
  <si>
    <t>รวมกำไร (ขาดทุน) เบ็ดเสร็จสำหรับงวด</t>
  </si>
  <si>
    <t>กำไร (ขาดทุน) เบ็ดเสร็จอื่น</t>
  </si>
  <si>
    <t>กลับรายการจากการลดมูลค่าต้นทุนการพัฒนาอสังหาริมทรัพย์</t>
  </si>
  <si>
    <t>เงินสดสุทธิได้มา (ใช้ไป) จากกิจกรรมจัดหาเงิน</t>
  </si>
  <si>
    <t>เงินลงทุนระยะยาวอื่น - หลักทรัพย์เผื่อขาย</t>
  </si>
  <si>
    <t>กำไร (ขาดทุน) เบ็ดเสร็จอื่น - สุทธิจากภาษี</t>
  </si>
  <si>
    <t>รวมส่วนของผู้ถือหุ้นของบริษัทใหญ่</t>
  </si>
  <si>
    <t>หนี้สินภายใต้สัญญาเช่าการเงิน - สุทธิจากส่วนที่ถึงกำหนดชำระภายในหนึ่งปี</t>
  </si>
  <si>
    <t>ส่วนของ</t>
  </si>
  <si>
    <t>ที่ยังไม่เกิดขึ้นจริงจาก</t>
  </si>
  <si>
    <t>เงินลงทุนในหลักทรัพย์เผื่อขาย</t>
  </si>
  <si>
    <t>เงินกู้ยืมระยะยาวจากสถาบันการเงินส่วนที่ถึงกำหนดชำระภายในหนึ่งปี</t>
  </si>
  <si>
    <t>สินทรัพย์</t>
  </si>
  <si>
    <t>สินทรัพย์ไม่มีตัวตน</t>
  </si>
  <si>
    <t>ภาษีเงินได้ถูกหัก ณ ที่จ่าย</t>
  </si>
  <si>
    <t>อื่นๆ</t>
  </si>
  <si>
    <t>ขาดทุนจากการตัดจำหน่ายสินทรัพย์ถาวร</t>
  </si>
  <si>
    <t>เงินสดจ่ายซื้อที่ดิน อาคารและอุปกรณ์</t>
  </si>
  <si>
    <t>เงินสดสุทธิได้มา (ใช้ไป) จากกิจกรรมลงทุน</t>
  </si>
  <si>
    <t>5, 7</t>
  </si>
  <si>
    <t>ยอดคงเหลือ ณ วันที่ 1 มกราคม 2561</t>
  </si>
  <si>
    <t>ยอดคงเหลือ ณ วันที่ 31 มีนาคม 2561</t>
  </si>
  <si>
    <t>ต้นทุนในการเตรียมหลุมฝังกลบ</t>
  </si>
  <si>
    <t>เงินลงทุนในบริษัทร่วม</t>
  </si>
  <si>
    <t xml:space="preserve">รายการที่จะถูกบันทึกในส่วนของกำไรหรือขาดทุนในภายหลัง </t>
  </si>
  <si>
    <t>กำไร (ขาดทุน) เบ็ดเสร็จรวมสำหรับงวด</t>
  </si>
  <si>
    <t>การแบ่งปันกำไร (ขาดทุน) สำหรับงวด</t>
  </si>
  <si>
    <t>การแบ่งปันกำไร (ขาดทุน) เบ็ดเสร็จรวมสำหรับงวด</t>
  </si>
  <si>
    <t>กำไรจากการขายอสังหาริมทรัพย์เพื่อการลงทุน</t>
  </si>
  <si>
    <t>เงินสดจ่ายซื้อสินทรัพย์ไม่มีตัวตน</t>
  </si>
  <si>
    <t>เงินสดรับจากการจำหน่ายอสังหาริมทรัพย์เพื่อการลงทุน</t>
  </si>
  <si>
    <t>เงินกู้ยืมระยะยาวจากสถาบันการเงินเพิ่มขึ้น</t>
  </si>
  <si>
    <t>จ่ายชำระคืนเงินกู้ยืมระยะยาวจากสถาบันการเงิน</t>
  </si>
  <si>
    <t>กำไร (ขาดทุน) ก่อนส่วนแบ่งขาดทุนจากเงินลงทุนในบริษัทร่วม</t>
  </si>
  <si>
    <t>และค่าใช้จ่ายภาษีเงินได้</t>
  </si>
  <si>
    <t>ส่วนแบ่งขาดทุนจากเงินลงทุนในบริษัทร่วม</t>
  </si>
  <si>
    <t>ทุนที่ออกและชำระเต็มมูลค่าแล้ว - 1,122,297,625 หุ้น มูลค่าหุ้นละ 1 บาท</t>
  </si>
  <si>
    <t>ขาดทุนจากการตัดจำหน่ายภาษีเงินได้หัก ณ ที่จ่าย</t>
  </si>
  <si>
    <t>ค่าใช้จ่ายผลประโยชน์พนักงาน</t>
  </si>
  <si>
    <t>กำไรจากการจำหน่ายยานพาหนะ</t>
  </si>
  <si>
    <t>เงินสดรับจากการจำหน่ายยานพาหนะ</t>
  </si>
  <si>
    <t>ประมาณการหนี้สินระยะสั้น</t>
  </si>
  <si>
    <t>กลับรายการหนี้สงสัยจะสูญ</t>
  </si>
  <si>
    <t>เงินสดรับ (จ่าย) จากการดำเนินงาน</t>
  </si>
  <si>
    <t>เงินสดสุทธิได้มา (ใช้ไป) จากกิจกรรมดำเนินงาน</t>
  </si>
  <si>
    <t>เงินกู้ยืมระยะสั้นจากบุคคลอื่นเพิ่มขึ้น</t>
  </si>
  <si>
    <t>เงินสดรับจากเงินให้กู้ยืมระยะยาวแก่กิจการที่เกี่ยวข้องกัน</t>
  </si>
  <si>
    <t>31 ธันวาคม 2561</t>
  </si>
  <si>
    <t>ภาษีเงินได้นิติบุคคลค้างจ่าย</t>
  </si>
  <si>
    <t>ยอดคงเหลือ ณ วันที่ 1 มกราคม 2562</t>
  </si>
  <si>
    <t>ณ วันที่ 31 มีนาคม 2562</t>
  </si>
  <si>
    <t>31 มีนาคม 2562</t>
  </si>
  <si>
    <t>ทุนจดทะเบียน - 1,122,297,625  หุ้น มูลค่าหุ้นละ 1 บาท</t>
  </si>
  <si>
    <t>สำหรับงวดสามเดือนสิ้นสุดวันที่ 31 มีนาคม 2562</t>
  </si>
  <si>
    <t>ยอดคงเหลือ ณ วันที่ 31 มีนาคม 2562</t>
  </si>
  <si>
    <t>เงินสดจ่ายเพื่อการลงทุนในบริษัทย่อย</t>
  </si>
  <si>
    <t>สินค้าคงเหลือ</t>
  </si>
  <si>
    <t>5, 17</t>
  </si>
  <si>
    <t>ประมาณการหนี้สินต้นทุนหลุมฝังกลบ</t>
  </si>
  <si>
    <t>รายได้จากการขายและให้บริการ - ธุรกิจให้บริการและกำจัดกากอุตสาหกรรม</t>
  </si>
  <si>
    <t>ต้นทุนขายและบริการ - ธุรกิจให้บริการและกำจัดกากอุตสาหกรรม</t>
  </si>
  <si>
    <t>รายได้ (ค่าใช้จ่าย) ภาษีเงินได้</t>
  </si>
  <si>
    <t>รวมกำไร (ขาดทุน) เบ็ดเสร็จอื่นสำหรับงวด - สุทธิจากภาษี</t>
  </si>
  <si>
    <t>กำไรสะสม</t>
  </si>
  <si>
    <t>เงินสดและรายการเทียบเท่าเงินสดลดลง - สุทธิ</t>
  </si>
  <si>
    <t>รวมรายการที่จะถูกบันทึกในส่วนของกำไรหรือขาดทุนในภายหลัง</t>
  </si>
  <si>
    <t>ขาดทุนต่อหุ้น (บาท)</t>
  </si>
  <si>
    <t>เงินกู้ยืมระยะยาวจากสถาบันการเงิน - สุทธิจากส่วนที่ถึงกำหนดชำระภายในหนึ่งปี</t>
  </si>
  <si>
    <t>กำไร (ขาดทุน) ที่ยังไม่เกิดขึ้นจริงจากการเปลี่ยนแปลงมูลค่าของ</t>
  </si>
  <si>
    <t>เงินสดจ่ายคืนเงินรับล่วงหน้าจากการขายที่ดินและสิ่งปลูกสร้างรอการพัฒนา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</si>
</sst>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\ ;\(#,##0\)"/>
    <numFmt numFmtId="200" formatCode="#,##0.00\ ;\(#,##0.00\)"/>
    <numFmt numFmtId="201" formatCode="_(* #,##0_);_(* \(#,##0\);_(* &quot;-&quot;??_);_(@_)"/>
    <numFmt numFmtId="202" formatCode="#,##0.000\ ;\(#,##0.000\)"/>
    <numFmt numFmtId="203" formatCode="_(* #,##0.000_);_(* \(#,##0.000\);_(* &quot;-&quot;??_);_(@_)"/>
    <numFmt numFmtId="204" formatCode="_(* #,##0.0000_);_(* \(#,##0.0000\);_(* &quot;-&quot;??_);_(@_)"/>
    <numFmt numFmtId="205" formatCode="[$-1010000]d/m/yy;@"/>
    <numFmt numFmtId="206" formatCode="#,##0;\(#,##0\)"/>
    <numFmt numFmtId="207" formatCode="0.000"/>
    <numFmt numFmtId="208" formatCode="_(* #,##0.0_);_(* \(#,##0.0\);_(* &quot;-&quot;??_);_(@_)"/>
    <numFmt numFmtId="209" formatCode="#,##0.00;\(#,##0.00\)"/>
    <numFmt numFmtId="210" formatCode="#,##0.0000\ ;\(#,##0.0000\)"/>
  </numFmts>
  <fonts count="29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4"/>
      <name val="Cordia New"/>
      <family val="2"/>
    </font>
    <font>
      <b/>
      <i/>
      <sz val="14"/>
      <name val="Angsana New"/>
      <family val="1"/>
    </font>
    <font>
      <sz val="10"/>
      <name val="ApFon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8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136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199" fontId="24" fillId="0" borderId="0" xfId="0" applyNumberFormat="1" applyFont="1" applyBorder="1" applyAlignment="1">
      <alignment horizontal="right"/>
    </xf>
    <xf numFmtId="199" fontId="24" fillId="0" borderId="0" xfId="0" applyNumberFormat="1" applyFont="1" applyFill="1" applyBorder="1" applyAlignment="1">
      <alignment horizontal="right"/>
    </xf>
    <xf numFmtId="201" fontId="24" fillId="0" borderId="0" xfId="42" applyNumberFormat="1" applyFont="1" applyFill="1" applyBorder="1" applyAlignment="1">
      <alignment/>
    </xf>
    <xf numFmtId="201" fontId="24" fillId="0" borderId="0" xfId="42" applyNumberFormat="1" applyFont="1" applyFill="1" applyBorder="1" applyAlignment="1">
      <alignment horizontal="center"/>
    </xf>
    <xf numFmtId="201" fontId="24" fillId="0" borderId="0" xfId="42" applyNumberFormat="1" applyFont="1" applyFill="1" applyBorder="1" applyAlignment="1">
      <alignment horizontal="right"/>
    </xf>
    <xf numFmtId="201" fontId="24" fillId="0" borderId="10" xfId="42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201" fontId="24" fillId="0" borderId="11" xfId="42" applyNumberFormat="1" applyFont="1" applyFill="1" applyBorder="1" applyAlignment="1">
      <alignment horizontal="right"/>
    </xf>
    <xf numFmtId="199" fontId="24" fillId="0" borderId="0" xfId="0" applyNumberFormat="1" applyFont="1" applyFill="1" applyBorder="1" applyAlignment="1">
      <alignment horizontal="center"/>
    </xf>
    <xf numFmtId="201" fontId="24" fillId="0" borderId="0" xfId="4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99" fontId="2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199" fontId="24" fillId="0" borderId="10" xfId="0" applyNumberFormat="1" applyFont="1" applyFill="1" applyBorder="1" applyAlignment="1">
      <alignment horizontal="right"/>
    </xf>
    <xf numFmtId="200" fontId="24" fillId="0" borderId="0" xfId="0" applyNumberFormat="1" applyFont="1" applyFill="1" applyBorder="1" applyAlignment="1">
      <alignment horizontal="right"/>
    </xf>
    <xf numFmtId="200" fontId="24" fillId="0" borderId="0" xfId="0" applyNumberFormat="1" applyFont="1" applyBorder="1" applyAlignment="1">
      <alignment horizontal="right"/>
    </xf>
    <xf numFmtId="200" fontId="24" fillId="0" borderId="0" xfId="0" applyNumberFormat="1" applyFont="1" applyBorder="1" applyAlignment="1">
      <alignment/>
    </xf>
    <xf numFmtId="0" fontId="23" fillId="0" borderId="0" xfId="65" applyFont="1" applyFill="1" applyAlignment="1">
      <alignment/>
      <protection/>
    </xf>
    <xf numFmtId="201" fontId="24" fillId="0" borderId="11" xfId="42" applyNumberFormat="1" applyFont="1" applyFill="1" applyBorder="1" applyAlignment="1">
      <alignment/>
    </xf>
    <xf numFmtId="201" fontId="24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/>
    </xf>
    <xf numFmtId="194" fontId="24" fillId="0" borderId="0" xfId="44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 horizontal="center"/>
    </xf>
    <xf numFmtId="201" fontId="24" fillId="0" borderId="12" xfId="42" applyNumberFormat="1" applyFont="1" applyFill="1" applyBorder="1" applyAlignment="1">
      <alignment/>
    </xf>
    <xf numFmtId="199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4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/>
    </xf>
    <xf numFmtId="199" fontId="24" fillId="0" borderId="0" xfId="0" applyNumberFormat="1" applyFont="1" applyFill="1" applyBorder="1" applyAlignment="1">
      <alignment/>
    </xf>
    <xf numFmtId="194" fontId="24" fillId="0" borderId="0" xfId="42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201" fontId="24" fillId="0" borderId="0" xfId="42" applyNumberFormat="1" applyFont="1" applyFill="1" applyAlignment="1">
      <alignment/>
    </xf>
    <xf numFmtId="0" fontId="24" fillId="0" borderId="13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right"/>
    </xf>
    <xf numFmtId="194" fontId="24" fillId="0" borderId="0" xfId="42" applyFont="1" applyFill="1" applyAlignment="1">
      <alignment/>
    </xf>
    <xf numFmtId="0" fontId="24" fillId="0" borderId="0" xfId="42" applyNumberFormat="1" applyFont="1" applyFill="1" applyAlignment="1">
      <alignment/>
    </xf>
    <xf numFmtId="201" fontId="24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201" fontId="24" fillId="0" borderId="13" xfId="42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49" fontId="23" fillId="0" borderId="0" xfId="0" applyNumberFormat="1" applyFont="1" applyFill="1" applyBorder="1" applyAlignment="1">
      <alignment/>
    </xf>
    <xf numFmtId="49" fontId="25" fillId="0" borderId="0" xfId="0" applyNumberFormat="1" applyFont="1" applyFill="1" applyAlignment="1">
      <alignment horizontal="center"/>
    </xf>
    <xf numFmtId="0" fontId="24" fillId="0" borderId="10" xfId="0" applyFont="1" applyFill="1" applyBorder="1" applyAlignment="1">
      <alignment horizontal="center"/>
    </xf>
    <xf numFmtId="201" fontId="24" fillId="0" borderId="10" xfId="42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201" fontId="24" fillId="0" borderId="0" xfId="0" applyNumberFormat="1" applyFont="1" applyFill="1" applyAlignment="1">
      <alignment horizontal="center"/>
    </xf>
    <xf numFmtId="205" fontId="24" fillId="0" borderId="0" xfId="0" applyNumberFormat="1" applyFont="1" applyFill="1" applyAlignment="1">
      <alignment horizontal="left"/>
    </xf>
    <xf numFmtId="201" fontId="24" fillId="0" borderId="0" xfId="49" applyNumberFormat="1" applyFont="1" applyFill="1" applyAlignment="1">
      <alignment horizontal="center"/>
    </xf>
    <xf numFmtId="201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37" fontId="24" fillId="0" borderId="11" xfId="0" applyNumberFormat="1" applyFont="1" applyFill="1" applyBorder="1" applyAlignment="1">
      <alignment horizontal="center"/>
    </xf>
    <xf numFmtId="201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Continuous"/>
    </xf>
    <xf numFmtId="37" fontId="24" fillId="0" borderId="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Continuous"/>
    </xf>
    <xf numFmtId="205" fontId="24" fillId="0" borderId="0" xfId="0" applyNumberFormat="1" applyFont="1" applyFill="1" applyAlignment="1">
      <alignment/>
    </xf>
    <xf numFmtId="201" fontId="24" fillId="0" borderId="10" xfId="42" applyNumberFormat="1" applyFont="1" applyFill="1" applyBorder="1" applyAlignment="1">
      <alignment horizontal="left"/>
    </xf>
    <xf numFmtId="194" fontId="23" fillId="0" borderId="0" xfId="42" applyFont="1" applyFill="1" applyBorder="1" applyAlignment="1">
      <alignment/>
    </xf>
    <xf numFmtId="201" fontId="24" fillId="0" borderId="12" xfId="42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3" fillId="0" borderId="0" xfId="0" applyNumberFormat="1" applyFont="1" applyFill="1" applyAlignment="1">
      <alignment wrapText="1"/>
    </xf>
    <xf numFmtId="201" fontId="24" fillId="0" borderId="11" xfId="0" applyNumberFormat="1" applyFont="1" applyFill="1" applyBorder="1" applyAlignment="1">
      <alignment horizontal="center"/>
    </xf>
    <xf numFmtId="200" fontId="24" fillId="0" borderId="0" xfId="0" applyNumberFormat="1" applyFont="1" applyFill="1" applyBorder="1" applyAlignment="1">
      <alignment/>
    </xf>
    <xf numFmtId="201" fontId="24" fillId="0" borderId="0" xfId="46" applyNumberFormat="1" applyFont="1" applyFill="1" applyBorder="1" applyAlignment="1">
      <alignment horizontal="center"/>
    </xf>
    <xf numFmtId="201" fontId="24" fillId="0" borderId="11" xfId="46" applyNumberFormat="1" applyFont="1" applyFill="1" applyBorder="1" applyAlignment="1">
      <alignment horizontal="center"/>
    </xf>
    <xf numFmtId="201" fontId="24" fillId="0" borderId="0" xfId="46" applyNumberFormat="1" applyFont="1" applyFill="1" applyBorder="1" applyAlignment="1">
      <alignment horizontal="right"/>
    </xf>
    <xf numFmtId="201" fontId="24" fillId="0" borderId="0" xfId="42" applyNumberFormat="1" applyFont="1" applyFill="1" applyAlignment="1">
      <alignment horizontal="center"/>
    </xf>
    <xf numFmtId="201" fontId="24" fillId="0" borderId="14" xfId="42" applyNumberFormat="1" applyFont="1" applyFill="1" applyBorder="1" applyAlignment="1">
      <alignment horizontal="right"/>
    </xf>
    <xf numFmtId="201" fontId="24" fillId="0" borderId="10" xfId="0" applyNumberFormat="1" applyFont="1" applyFill="1" applyBorder="1" applyAlignment="1">
      <alignment horizontal="center"/>
    </xf>
    <xf numFmtId="201" fontId="24" fillId="0" borderId="10" xfId="46" applyNumberFormat="1" applyFont="1" applyFill="1" applyBorder="1" applyAlignment="1">
      <alignment horizontal="right"/>
    </xf>
    <xf numFmtId="194" fontId="24" fillId="0" borderId="0" xfId="46" applyFont="1" applyFill="1" applyBorder="1" applyAlignment="1">
      <alignment horizontal="right"/>
    </xf>
    <xf numFmtId="201" fontId="24" fillId="0" borderId="0" xfId="46" applyNumberFormat="1" applyFont="1" applyBorder="1" applyAlignment="1">
      <alignment horizontal="right"/>
    </xf>
    <xf numFmtId="201" fontId="24" fillId="0" borderId="0" xfId="46" applyNumberFormat="1" applyFont="1" applyBorder="1" applyAlignment="1">
      <alignment horizontal="center"/>
    </xf>
    <xf numFmtId="201" fontId="24" fillId="0" borderId="10" xfId="46" applyNumberFormat="1" applyFont="1" applyFill="1" applyBorder="1" applyAlignment="1">
      <alignment horizontal="center"/>
    </xf>
    <xf numFmtId="201" fontId="24" fillId="0" borderId="12" xfId="46" applyNumberFormat="1" applyFont="1" applyFill="1" applyBorder="1" applyAlignment="1">
      <alignment horizontal="center"/>
    </xf>
    <xf numFmtId="201" fontId="24" fillId="0" borderId="14" xfId="46" applyNumberFormat="1" applyFont="1" applyFill="1" applyBorder="1" applyAlignment="1">
      <alignment horizontal="center"/>
    </xf>
    <xf numFmtId="194" fontId="24" fillId="0" borderId="0" xfId="46" applyFont="1" applyBorder="1" applyAlignment="1">
      <alignment horizontal="right"/>
    </xf>
    <xf numFmtId="199" fontId="24" fillId="0" borderId="14" xfId="0" applyNumberFormat="1" applyFont="1" applyFill="1" applyBorder="1" applyAlignment="1">
      <alignment horizontal="right"/>
    </xf>
    <xf numFmtId="202" fontId="24" fillId="0" borderId="12" xfId="0" applyNumberFormat="1" applyFont="1" applyFill="1" applyBorder="1" applyAlignment="1">
      <alignment horizontal="right"/>
    </xf>
    <xf numFmtId="201" fontId="24" fillId="0" borderId="0" xfId="47" applyNumberFormat="1" applyFont="1" applyFill="1" applyBorder="1" applyAlignment="1">
      <alignment/>
    </xf>
    <xf numFmtId="201" fontId="24" fillId="0" borderId="0" xfId="47" applyNumberFormat="1" applyFont="1" applyFill="1" applyBorder="1" applyAlignment="1">
      <alignment horizontal="center"/>
    </xf>
    <xf numFmtId="201" fontId="24" fillId="0" borderId="0" xfId="47" applyNumberFormat="1" applyFont="1" applyBorder="1" applyAlignment="1">
      <alignment horizontal="center"/>
    </xf>
    <xf numFmtId="201" fontId="24" fillId="0" borderId="0" xfId="47" applyNumberFormat="1" applyFont="1" applyBorder="1" applyAlignment="1">
      <alignment/>
    </xf>
    <xf numFmtId="199" fontId="24" fillId="0" borderId="12" xfId="0" applyNumberFormat="1" applyFont="1" applyFill="1" applyBorder="1" applyAlignment="1">
      <alignment horizontal="right"/>
    </xf>
    <xf numFmtId="201" fontId="24" fillId="0" borderId="11" xfId="47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NumberFormat="1" applyFont="1" applyFill="1" applyAlignment="1">
      <alignment horizontal="left"/>
    </xf>
    <xf numFmtId="201" fontId="24" fillId="0" borderId="0" xfId="46" applyNumberFormat="1" applyFont="1" applyFill="1" applyBorder="1" applyAlignment="1">
      <alignment/>
    </xf>
    <xf numFmtId="199" fontId="24" fillId="0" borderId="11" xfId="0" applyNumberFormat="1" applyFont="1" applyFill="1" applyBorder="1" applyAlignment="1">
      <alignment/>
    </xf>
    <xf numFmtId="201" fontId="24" fillId="0" borderId="0" xfId="0" applyNumberFormat="1" applyFont="1" applyFill="1" applyBorder="1" applyAlignment="1">
      <alignment horizontal="right"/>
    </xf>
    <xf numFmtId="201" fontId="24" fillId="0" borderId="11" xfId="47" applyNumberFormat="1" applyFont="1" applyFill="1" applyBorder="1" applyAlignment="1">
      <alignment horizontal="right"/>
    </xf>
    <xf numFmtId="201" fontId="24" fillId="0" borderId="0" xfId="47" applyNumberFormat="1" applyFont="1" applyFill="1" applyBorder="1" applyAlignment="1">
      <alignment horizontal="left"/>
    </xf>
    <xf numFmtId="201" fontId="24" fillId="0" borderId="12" xfId="42" applyNumberFormat="1" applyFont="1" applyFill="1" applyBorder="1" applyAlignment="1">
      <alignment horizontal="center"/>
    </xf>
    <xf numFmtId="201" fontId="24" fillId="0" borderId="0" xfId="0" applyNumberFormat="1" applyFont="1" applyBorder="1" applyAlignment="1">
      <alignment/>
    </xf>
    <xf numFmtId="199" fontId="24" fillId="0" borderId="11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38" fontId="23" fillId="0" borderId="0" xfId="66" applyNumberFormat="1" applyFont="1" applyFill="1" applyAlignment="1">
      <alignment/>
      <protection/>
    </xf>
    <xf numFmtId="38" fontId="23" fillId="0" borderId="0" xfId="0" applyNumberFormat="1" applyFont="1" applyFill="1" applyAlignment="1">
      <alignment/>
    </xf>
    <xf numFmtId="37" fontId="23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 quotePrefix="1">
      <alignment/>
    </xf>
    <xf numFmtId="201" fontId="23" fillId="0" borderId="0" xfId="42" applyNumberFormat="1" applyFont="1" applyFill="1" applyBorder="1" applyAlignment="1">
      <alignment/>
    </xf>
    <xf numFmtId="201" fontId="24" fillId="0" borderId="0" xfId="49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left"/>
    </xf>
    <xf numFmtId="201" fontId="24" fillId="0" borderId="11" xfId="42" applyNumberFormat="1" applyFont="1" applyFill="1" applyBorder="1" applyAlignment="1">
      <alignment horizontal="center"/>
    </xf>
    <xf numFmtId="201" fontId="24" fillId="0" borderId="13" xfId="42" applyNumberFormat="1" applyFont="1" applyFill="1" applyBorder="1" applyAlignment="1">
      <alignment horizontal="right"/>
    </xf>
    <xf numFmtId="194" fontId="24" fillId="0" borderId="0" xfId="42" applyFont="1" applyFill="1" applyBorder="1" applyAlignment="1">
      <alignment horizontal="right"/>
    </xf>
    <xf numFmtId="0" fontId="23" fillId="0" borderId="0" xfId="0" applyFont="1" applyFill="1" applyAlignment="1">
      <alignment horizontal="left"/>
    </xf>
    <xf numFmtId="201" fontId="24" fillId="0" borderId="14" xfId="42" applyNumberFormat="1" applyFont="1" applyFill="1" applyBorder="1" applyAlignment="1">
      <alignment horizontal="center"/>
    </xf>
    <xf numFmtId="38" fontId="24" fillId="0" borderId="0" xfId="0" applyNumberFormat="1" applyFont="1" applyFill="1" applyAlignment="1">
      <alignment/>
    </xf>
    <xf numFmtId="209" fontId="24" fillId="0" borderId="0" xfId="0" applyNumberFormat="1" applyFont="1" applyFill="1" applyBorder="1" applyAlignment="1">
      <alignment/>
    </xf>
    <xf numFmtId="201" fontId="24" fillId="0" borderId="11" xfId="49" applyNumberFormat="1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_Lead-Superblock-Q2'07 AKE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2" xfId="65"/>
    <cellStyle name="Normal_T240 - BS&amp;PLT - YE12'08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เครื่องหมายจุลภาค 2" xfId="73"/>
    <cellStyle name="ปกติ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view="pageBreakPreview" zoomScale="130" zoomScaleNormal="120" zoomScaleSheetLayoutView="130" workbookViewId="0" topLeftCell="A48">
      <selection activeCell="E59" sqref="E59"/>
    </sheetView>
  </sheetViews>
  <sheetFormatPr defaultColWidth="9.140625" defaultRowHeight="21.75" customHeight="1"/>
  <cols>
    <col min="1" max="1" width="2.8515625" style="3" customWidth="1"/>
    <col min="2" max="2" width="2.28125" style="3" customWidth="1"/>
    <col min="3" max="3" width="5.00390625" style="14" customWidth="1"/>
    <col min="4" max="4" width="3.8515625" style="14" customWidth="1"/>
    <col min="5" max="5" width="49.57421875" style="14" customWidth="1"/>
    <col min="6" max="6" width="8.140625" style="76" customWidth="1"/>
    <col min="7" max="7" width="0.9921875" style="3" customWidth="1"/>
    <col min="8" max="8" width="14.8515625" style="3" customWidth="1"/>
    <col min="9" max="9" width="0.9921875" style="3" customWidth="1"/>
    <col min="10" max="10" width="14.7109375" style="3" customWidth="1"/>
    <col min="11" max="11" width="0.9921875" style="3" customWidth="1"/>
    <col min="12" max="12" width="14.8515625" style="3" customWidth="1"/>
    <col min="13" max="13" width="0.9921875" style="3" customWidth="1"/>
    <col min="14" max="14" width="13.00390625" style="3" customWidth="1"/>
    <col min="15" max="15" width="9.140625" style="3" customWidth="1"/>
    <col min="16" max="16" width="9.28125" style="3" customWidth="1"/>
    <col min="17" max="16384" width="9.140625" style="3" customWidth="1"/>
  </cols>
  <sheetData>
    <row r="1" spans="1:12" ht="22.5" customHeight="1">
      <c r="A1" s="52" t="s">
        <v>0</v>
      </c>
      <c r="B1" s="52"/>
      <c r="C1" s="52"/>
      <c r="D1" s="52"/>
      <c r="E1" s="52"/>
      <c r="F1" s="113"/>
      <c r="G1" s="52"/>
      <c r="H1" s="52"/>
      <c r="I1" s="52"/>
      <c r="J1" s="52"/>
      <c r="K1" s="52"/>
      <c r="L1" s="52"/>
    </row>
    <row r="2" spans="1:12" ht="22.5" customHeight="1">
      <c r="A2" s="52" t="s">
        <v>51</v>
      </c>
      <c r="B2" s="52"/>
      <c r="C2" s="52"/>
      <c r="D2" s="52"/>
      <c r="E2" s="52"/>
      <c r="F2" s="113"/>
      <c r="G2" s="52"/>
      <c r="H2" s="52"/>
      <c r="I2" s="52"/>
      <c r="J2" s="52"/>
      <c r="K2" s="52"/>
      <c r="L2" s="52"/>
    </row>
    <row r="3" spans="1:13" ht="22.5" customHeight="1">
      <c r="A3" s="114" t="s">
        <v>146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2" ht="21.75" customHeight="1">
      <c r="A4" s="52"/>
      <c r="B4" s="52"/>
      <c r="C4" s="52"/>
      <c r="D4" s="52"/>
      <c r="E4" s="52"/>
      <c r="F4" s="113"/>
      <c r="G4" s="52"/>
      <c r="H4" s="52"/>
      <c r="I4" s="52"/>
      <c r="J4" s="52"/>
      <c r="K4" s="52"/>
      <c r="L4" s="52"/>
    </row>
    <row r="5" spans="1:17" s="116" customFormat="1" ht="21.75" customHeight="1">
      <c r="A5" s="115" t="s">
        <v>108</v>
      </c>
      <c r="D5" s="114"/>
      <c r="M5" s="117"/>
      <c r="N5" s="117"/>
      <c r="O5" s="117"/>
      <c r="P5" s="117"/>
      <c r="Q5" s="117"/>
    </row>
    <row r="6" spans="6:14" ht="21.75" customHeight="1">
      <c r="F6" s="20"/>
      <c r="G6" s="1"/>
      <c r="H6" s="130" t="s">
        <v>88</v>
      </c>
      <c r="I6" s="130"/>
      <c r="J6" s="130"/>
      <c r="K6" s="130"/>
      <c r="L6" s="130"/>
      <c r="M6" s="130"/>
      <c r="N6" s="130"/>
    </row>
    <row r="7" spans="3:14" ht="21.75" customHeight="1">
      <c r="C7" s="56"/>
      <c r="D7" s="56"/>
      <c r="E7" s="56"/>
      <c r="F7" s="20"/>
      <c r="G7" s="1"/>
      <c r="H7" s="130" t="s">
        <v>1</v>
      </c>
      <c r="I7" s="130"/>
      <c r="J7" s="130"/>
      <c r="K7" s="53"/>
      <c r="L7" s="131" t="s">
        <v>65</v>
      </c>
      <c r="M7" s="131"/>
      <c r="N7" s="131"/>
    </row>
    <row r="8" spans="3:14" ht="21.75" customHeight="1">
      <c r="C8" s="56"/>
      <c r="D8" s="56"/>
      <c r="E8" s="56"/>
      <c r="F8" s="20"/>
      <c r="G8" s="1"/>
      <c r="H8" s="69" t="s">
        <v>147</v>
      </c>
      <c r="I8" s="1"/>
      <c r="J8" s="69" t="s">
        <v>143</v>
      </c>
      <c r="K8" s="53"/>
      <c r="L8" s="69" t="s">
        <v>147</v>
      </c>
      <c r="M8" s="1"/>
      <c r="N8" s="69" t="s">
        <v>143</v>
      </c>
    </row>
    <row r="9" spans="3:14" ht="21.75" customHeight="1">
      <c r="C9" s="56"/>
      <c r="D9" s="56"/>
      <c r="E9" s="56"/>
      <c r="F9" s="20"/>
      <c r="G9" s="1"/>
      <c r="H9" s="31" t="s">
        <v>81</v>
      </c>
      <c r="I9" s="1"/>
      <c r="J9" s="70" t="s">
        <v>83</v>
      </c>
      <c r="K9" s="53"/>
      <c r="L9" s="31" t="s">
        <v>81</v>
      </c>
      <c r="M9" s="1"/>
      <c r="N9" s="70" t="s">
        <v>83</v>
      </c>
    </row>
    <row r="10" spans="3:14" ht="21.75" customHeight="1">
      <c r="C10" s="56"/>
      <c r="D10" s="56"/>
      <c r="E10" s="56"/>
      <c r="F10" s="40" t="s">
        <v>2</v>
      </c>
      <c r="G10" s="1"/>
      <c r="H10" s="71" t="s">
        <v>82</v>
      </c>
      <c r="I10" s="1"/>
      <c r="J10" s="67"/>
      <c r="K10" s="53"/>
      <c r="L10" s="71" t="s">
        <v>82</v>
      </c>
      <c r="M10" s="1"/>
      <c r="N10" s="67"/>
    </row>
    <row r="11" spans="1:14" ht="21.75" customHeight="1">
      <c r="A11" s="56" t="s">
        <v>6</v>
      </c>
      <c r="F11" s="77"/>
      <c r="G11" s="7"/>
      <c r="H11" s="7"/>
      <c r="I11" s="7"/>
      <c r="J11" s="7"/>
      <c r="K11" s="9"/>
      <c r="L11" s="9"/>
      <c r="M11" s="9"/>
      <c r="N11" s="9"/>
    </row>
    <row r="12" spans="1:14" ht="21.75" customHeight="1">
      <c r="A12" s="14" t="s">
        <v>7</v>
      </c>
      <c r="F12" s="20">
        <v>6</v>
      </c>
      <c r="H12" s="10">
        <v>290481</v>
      </c>
      <c r="J12" s="10">
        <v>291686</v>
      </c>
      <c r="K12" s="9"/>
      <c r="L12" s="97">
        <v>132486</v>
      </c>
      <c r="M12" s="9"/>
      <c r="N12" s="10">
        <v>235095</v>
      </c>
    </row>
    <row r="13" spans="1:14" ht="21.75" customHeight="1">
      <c r="A13" s="14" t="s">
        <v>59</v>
      </c>
      <c r="F13" s="20" t="s">
        <v>115</v>
      </c>
      <c r="G13" s="1"/>
      <c r="H13" s="10">
        <v>56459</v>
      </c>
      <c r="J13" s="10">
        <v>56208</v>
      </c>
      <c r="K13" s="9"/>
      <c r="L13" s="97">
        <v>56537</v>
      </c>
      <c r="M13" s="9"/>
      <c r="N13" s="10">
        <v>54668</v>
      </c>
    </row>
    <row r="14" spans="1:14" ht="21.75" customHeight="1">
      <c r="A14" s="14" t="s">
        <v>25</v>
      </c>
      <c r="F14" s="20">
        <v>8</v>
      </c>
      <c r="G14" s="1"/>
      <c r="H14" s="11">
        <v>455875</v>
      </c>
      <c r="J14" s="11">
        <v>460833</v>
      </c>
      <c r="K14" s="9"/>
      <c r="L14" s="97">
        <v>200341</v>
      </c>
      <c r="M14" s="9"/>
      <c r="N14" s="11">
        <v>203885</v>
      </c>
    </row>
    <row r="15" spans="1:14" ht="21.75" customHeight="1">
      <c r="A15" s="14" t="s">
        <v>152</v>
      </c>
      <c r="H15" s="10">
        <v>605</v>
      </c>
      <c r="J15" s="10">
        <v>849</v>
      </c>
      <c r="K15" s="9"/>
      <c r="L15" s="97">
        <v>605</v>
      </c>
      <c r="M15" s="9"/>
      <c r="N15" s="10">
        <v>849</v>
      </c>
    </row>
    <row r="16" spans="1:14" ht="21.75" customHeight="1">
      <c r="A16" s="72" t="s">
        <v>91</v>
      </c>
      <c r="F16" s="20"/>
      <c r="H16" s="10">
        <v>1264</v>
      </c>
      <c r="J16" s="10">
        <v>991</v>
      </c>
      <c r="K16" s="9"/>
      <c r="L16" s="98" t="s">
        <v>40</v>
      </c>
      <c r="M16" s="9"/>
      <c r="N16" s="79" t="s">
        <v>40</v>
      </c>
    </row>
    <row r="17" spans="1:14" ht="21.75" customHeight="1">
      <c r="A17" s="56" t="s">
        <v>8</v>
      </c>
      <c r="B17" s="56"/>
      <c r="C17" s="56"/>
      <c r="E17" s="56"/>
      <c r="F17" s="77"/>
      <c r="G17" s="7"/>
      <c r="H17" s="13">
        <f>SUM(H12:H16)</f>
        <v>804684</v>
      </c>
      <c r="I17" s="7"/>
      <c r="J17" s="13">
        <f>SUM(J12:J16)</f>
        <v>810567</v>
      </c>
      <c r="K17" s="9"/>
      <c r="L17" s="13">
        <f>SUM(L12:L16)</f>
        <v>389969</v>
      </c>
      <c r="M17" s="9"/>
      <c r="N17" s="86">
        <f>SUM(N12:N16)</f>
        <v>494497</v>
      </c>
    </row>
    <row r="18" spans="3:14" ht="21.75" customHeight="1">
      <c r="C18" s="56"/>
      <c r="D18" s="56"/>
      <c r="E18" s="56"/>
      <c r="F18" s="77"/>
      <c r="G18" s="7"/>
      <c r="H18" s="9"/>
      <c r="I18" s="7"/>
      <c r="J18" s="9"/>
      <c r="K18" s="9"/>
      <c r="L18" s="9"/>
      <c r="M18" s="9"/>
      <c r="N18" s="9"/>
    </row>
    <row r="19" spans="1:14" ht="21.75" customHeight="1">
      <c r="A19" s="56" t="s">
        <v>9</v>
      </c>
      <c r="F19" s="77"/>
      <c r="G19" s="7"/>
      <c r="H19" s="7"/>
      <c r="I19" s="7"/>
      <c r="J19" s="7"/>
      <c r="K19" s="9"/>
      <c r="L19" s="9"/>
      <c r="M19" s="9"/>
      <c r="N19" s="9"/>
    </row>
    <row r="20" spans="1:14" ht="21.75" customHeight="1">
      <c r="A20" s="3" t="s">
        <v>28</v>
      </c>
      <c r="F20" s="20">
        <v>9</v>
      </c>
      <c r="G20" s="7"/>
      <c r="H20" s="10">
        <v>756</v>
      </c>
      <c r="I20" s="7"/>
      <c r="J20" s="10">
        <v>756</v>
      </c>
      <c r="K20" s="9"/>
      <c r="L20" s="98">
        <v>756</v>
      </c>
      <c r="M20" s="9"/>
      <c r="N20" s="10">
        <v>756</v>
      </c>
    </row>
    <row r="21" spans="1:14" ht="21.75" customHeight="1">
      <c r="A21" s="14" t="s">
        <v>100</v>
      </c>
      <c r="F21" s="20">
        <v>10</v>
      </c>
      <c r="G21" s="1"/>
      <c r="H21" s="9">
        <v>3319</v>
      </c>
      <c r="J21" s="9">
        <v>3273</v>
      </c>
      <c r="K21" s="9"/>
      <c r="L21" s="8">
        <v>3319</v>
      </c>
      <c r="M21" s="9"/>
      <c r="N21" s="9">
        <v>3273</v>
      </c>
    </row>
    <row r="22" spans="1:14" ht="21.75" customHeight="1">
      <c r="A22" s="3" t="s">
        <v>76</v>
      </c>
      <c r="F22" s="20">
        <v>11</v>
      </c>
      <c r="G22" s="7"/>
      <c r="H22" s="11" t="s">
        <v>40</v>
      </c>
      <c r="I22" s="7"/>
      <c r="J22" s="62" t="s">
        <v>40</v>
      </c>
      <c r="K22" s="9"/>
      <c r="L22" s="99">
        <v>678107</v>
      </c>
      <c r="M22" s="9"/>
      <c r="N22" s="11">
        <v>578107</v>
      </c>
    </row>
    <row r="23" spans="1:14" ht="21.75" customHeight="1">
      <c r="A23" s="3" t="s">
        <v>119</v>
      </c>
      <c r="F23" s="20">
        <v>12</v>
      </c>
      <c r="G23" s="7"/>
      <c r="H23" s="11">
        <v>17895</v>
      </c>
      <c r="I23" s="7"/>
      <c r="J23" s="62">
        <v>17906</v>
      </c>
      <c r="K23" s="9"/>
      <c r="L23" s="99">
        <v>18000</v>
      </c>
      <c r="M23" s="9"/>
      <c r="N23" s="11">
        <v>18000</v>
      </c>
    </row>
    <row r="24" spans="1:14" ht="21.75" customHeight="1">
      <c r="A24" s="3" t="s">
        <v>90</v>
      </c>
      <c r="F24" s="20">
        <v>13</v>
      </c>
      <c r="G24" s="7"/>
      <c r="H24" s="10">
        <v>363772</v>
      </c>
      <c r="I24" s="7"/>
      <c r="J24" s="10">
        <v>363772</v>
      </c>
      <c r="K24" s="9"/>
      <c r="L24" s="99">
        <v>200285</v>
      </c>
      <c r="M24" s="9"/>
      <c r="N24" s="11">
        <v>200285</v>
      </c>
    </row>
    <row r="25" spans="1:14" ht="21.75" customHeight="1">
      <c r="A25" s="3" t="s">
        <v>79</v>
      </c>
      <c r="F25" s="20">
        <v>14</v>
      </c>
      <c r="G25" s="7"/>
      <c r="H25" s="10">
        <v>74982</v>
      </c>
      <c r="I25" s="74"/>
      <c r="J25" s="10">
        <v>75875</v>
      </c>
      <c r="K25" s="9"/>
      <c r="L25" s="99">
        <v>1189</v>
      </c>
      <c r="M25" s="9"/>
      <c r="N25" s="11">
        <v>1199</v>
      </c>
    </row>
    <row r="26" spans="1:14" ht="21.75" customHeight="1">
      <c r="A26" s="14" t="s">
        <v>63</v>
      </c>
      <c r="F26" s="20">
        <v>15</v>
      </c>
      <c r="G26" s="1"/>
      <c r="H26" s="11">
        <f>303948+619</f>
        <v>304567</v>
      </c>
      <c r="J26" s="11">
        <v>308640</v>
      </c>
      <c r="K26" s="9"/>
      <c r="L26" s="8">
        <f>300813+619</f>
        <v>301432</v>
      </c>
      <c r="M26" s="9"/>
      <c r="N26" s="9">
        <v>305147</v>
      </c>
    </row>
    <row r="27" spans="1:14" ht="21.75" customHeight="1">
      <c r="A27" s="14" t="s">
        <v>109</v>
      </c>
      <c r="F27" s="20">
        <v>16</v>
      </c>
      <c r="G27" s="1"/>
      <c r="H27" s="11">
        <v>4894</v>
      </c>
      <c r="J27" s="11">
        <v>4942</v>
      </c>
      <c r="K27" s="9"/>
      <c r="L27" s="8">
        <v>4894</v>
      </c>
      <c r="M27" s="9"/>
      <c r="N27" s="11">
        <v>4942</v>
      </c>
    </row>
    <row r="28" spans="1:14" ht="21.75" customHeight="1">
      <c r="A28" s="14" t="s">
        <v>66</v>
      </c>
      <c r="F28" s="20">
        <v>20</v>
      </c>
      <c r="G28" s="1"/>
      <c r="H28" s="11">
        <v>5109</v>
      </c>
      <c r="J28" s="11">
        <v>5054</v>
      </c>
      <c r="K28" s="9"/>
      <c r="L28" s="9">
        <v>4775</v>
      </c>
      <c r="M28" s="9"/>
      <c r="N28" s="9">
        <v>4721</v>
      </c>
    </row>
    <row r="29" spans="1:14" ht="21.75" customHeight="1">
      <c r="A29" s="14" t="s">
        <v>10</v>
      </c>
      <c r="F29" s="20"/>
      <c r="H29" s="10"/>
      <c r="J29" s="10"/>
      <c r="K29" s="9"/>
      <c r="L29" s="8"/>
      <c r="M29" s="9"/>
      <c r="N29" s="9"/>
    </row>
    <row r="30" spans="1:14" ht="21.75" customHeight="1">
      <c r="A30" s="14"/>
      <c r="B30" s="3" t="s">
        <v>118</v>
      </c>
      <c r="F30" s="20"/>
      <c r="H30" s="10">
        <f>29688-619</f>
        <v>29069</v>
      </c>
      <c r="J30" s="10">
        <v>29069</v>
      </c>
      <c r="K30" s="9"/>
      <c r="L30" s="8">
        <f>29688-619</f>
        <v>29069</v>
      </c>
      <c r="M30" s="9"/>
      <c r="N30" s="10">
        <v>29069</v>
      </c>
    </row>
    <row r="31" spans="1:14" ht="21.75" customHeight="1">
      <c r="A31" s="14"/>
      <c r="B31" s="3" t="s">
        <v>110</v>
      </c>
      <c r="F31" s="20"/>
      <c r="H31" s="10">
        <v>25623</v>
      </c>
      <c r="J31" s="10">
        <v>23831</v>
      </c>
      <c r="K31" s="9"/>
      <c r="L31" s="8">
        <v>22955</v>
      </c>
      <c r="M31" s="9"/>
      <c r="N31" s="9">
        <v>22955</v>
      </c>
    </row>
    <row r="32" spans="1:14" ht="21.75" customHeight="1">
      <c r="A32" s="14"/>
      <c r="B32" s="3" t="s">
        <v>111</v>
      </c>
      <c r="F32" s="20">
        <v>5</v>
      </c>
      <c r="H32" s="10">
        <v>7090</v>
      </c>
      <c r="J32" s="10">
        <v>7280</v>
      </c>
      <c r="K32" s="9"/>
      <c r="L32" s="8">
        <v>6855</v>
      </c>
      <c r="M32" s="9"/>
      <c r="N32" s="9">
        <v>7046</v>
      </c>
    </row>
    <row r="33" spans="1:14" ht="21.75" customHeight="1">
      <c r="A33" s="56" t="s">
        <v>11</v>
      </c>
      <c r="C33" s="56"/>
      <c r="F33" s="77"/>
      <c r="G33" s="7"/>
      <c r="H33" s="73">
        <f>SUM(H20:H32)</f>
        <v>837076</v>
      </c>
      <c r="I33" s="7"/>
      <c r="J33" s="73">
        <f>SUM(J20:J32)</f>
        <v>840398</v>
      </c>
      <c r="K33" s="9"/>
      <c r="L33" s="13">
        <f>SUM(L20:L32)</f>
        <v>1271636</v>
      </c>
      <c r="M33" s="9"/>
      <c r="N33" s="13">
        <f>SUM(N20:N32)</f>
        <v>1175500</v>
      </c>
    </row>
    <row r="34" spans="3:14" ht="21.75" customHeight="1">
      <c r="C34" s="56"/>
      <c r="D34" s="56"/>
      <c r="E34" s="56"/>
      <c r="F34" s="77"/>
      <c r="G34" s="7"/>
      <c r="H34" s="74"/>
      <c r="I34" s="7"/>
      <c r="J34" s="74"/>
      <c r="K34" s="9"/>
      <c r="L34" s="12"/>
      <c r="M34" s="9"/>
      <c r="N34" s="12"/>
    </row>
    <row r="35" spans="1:14" ht="21.75" customHeight="1" thickBot="1">
      <c r="A35" s="7" t="s">
        <v>12</v>
      </c>
      <c r="D35" s="56"/>
      <c r="F35" s="77"/>
      <c r="G35" s="7"/>
      <c r="H35" s="75">
        <f>+H33+H17</f>
        <v>1641760</v>
      </c>
      <c r="I35" s="7"/>
      <c r="J35" s="75">
        <f>+J33+J17</f>
        <v>1650965</v>
      </c>
      <c r="K35" s="9"/>
      <c r="L35" s="75">
        <f>+L33+L17</f>
        <v>1661605</v>
      </c>
      <c r="M35" s="9"/>
      <c r="N35" s="75">
        <f>+N33+N17</f>
        <v>1669997</v>
      </c>
    </row>
    <row r="36" spans="1:14" ht="21.75" customHeight="1" thickTop="1">
      <c r="A36" s="7"/>
      <c r="D36" s="56"/>
      <c r="F36" s="77"/>
      <c r="G36" s="7"/>
      <c r="H36" s="12"/>
      <c r="I36" s="7"/>
      <c r="J36" s="12"/>
      <c r="K36" s="9"/>
      <c r="L36" s="12"/>
      <c r="M36" s="9"/>
      <c r="N36" s="12"/>
    </row>
    <row r="37" spans="1:12" ht="22.5" customHeight="1">
      <c r="A37" s="52" t="s">
        <v>0</v>
      </c>
      <c r="B37" s="52"/>
      <c r="C37" s="52"/>
      <c r="D37" s="52"/>
      <c r="E37" s="52"/>
      <c r="F37" s="113"/>
      <c r="G37" s="52"/>
      <c r="H37" s="52"/>
      <c r="I37" s="52"/>
      <c r="J37" s="52"/>
      <c r="K37" s="52"/>
      <c r="L37" s="52"/>
    </row>
    <row r="38" spans="1:12" ht="22.5" customHeight="1">
      <c r="A38" s="52" t="s">
        <v>51</v>
      </c>
      <c r="B38" s="52"/>
      <c r="C38" s="52"/>
      <c r="D38" s="52"/>
      <c r="E38" s="52"/>
      <c r="F38" s="113"/>
      <c r="G38" s="52"/>
      <c r="H38" s="52"/>
      <c r="I38" s="52"/>
      <c r="J38" s="52"/>
      <c r="K38" s="52"/>
      <c r="L38" s="52"/>
    </row>
    <row r="39" spans="1:12" ht="22.5" customHeight="1">
      <c r="A39" s="52" t="str">
        <f>A3</f>
        <v>ณ วันที่ 31 มีนาคม 2562</v>
      </c>
      <c r="B39" s="52"/>
      <c r="C39" s="52"/>
      <c r="D39" s="52"/>
      <c r="E39" s="52"/>
      <c r="F39" s="113"/>
      <c r="G39" s="52"/>
      <c r="H39" s="52"/>
      <c r="I39" s="52"/>
      <c r="J39" s="52"/>
      <c r="K39" s="52"/>
      <c r="L39" s="52"/>
    </row>
    <row r="40" spans="3:5" ht="22.5" customHeight="1">
      <c r="C40" s="52"/>
      <c r="D40" s="52"/>
      <c r="E40" s="52"/>
    </row>
    <row r="41" spans="1:12" ht="21.75" customHeight="1">
      <c r="A41" s="52" t="s">
        <v>13</v>
      </c>
      <c r="B41" s="52"/>
      <c r="C41" s="52"/>
      <c r="D41" s="52"/>
      <c r="E41" s="52"/>
      <c r="F41" s="113"/>
      <c r="G41" s="52"/>
      <c r="H41" s="52"/>
      <c r="I41" s="52"/>
      <c r="J41" s="52"/>
      <c r="K41" s="52"/>
      <c r="L41" s="52"/>
    </row>
    <row r="42" spans="6:14" ht="21.75" customHeight="1">
      <c r="F42" s="20"/>
      <c r="G42" s="1"/>
      <c r="H42" s="130" t="s">
        <v>88</v>
      </c>
      <c r="I42" s="130"/>
      <c r="J42" s="130"/>
      <c r="K42" s="130"/>
      <c r="L42" s="130"/>
      <c r="M42" s="130"/>
      <c r="N42" s="130"/>
    </row>
    <row r="43" spans="6:14" ht="21.75" customHeight="1">
      <c r="F43" s="20"/>
      <c r="G43" s="1"/>
      <c r="H43" s="131" t="s">
        <v>1</v>
      </c>
      <c r="I43" s="131"/>
      <c r="J43" s="131"/>
      <c r="K43" s="53"/>
      <c r="L43" s="131" t="s">
        <v>65</v>
      </c>
      <c r="M43" s="131"/>
      <c r="N43" s="131"/>
    </row>
    <row r="44" spans="6:14" ht="21.75" customHeight="1">
      <c r="F44" s="20"/>
      <c r="G44" s="1"/>
      <c r="H44" s="69" t="s">
        <v>147</v>
      </c>
      <c r="I44" s="1"/>
      <c r="J44" s="69" t="s">
        <v>143</v>
      </c>
      <c r="K44" s="53"/>
      <c r="L44" s="69" t="s">
        <v>147</v>
      </c>
      <c r="M44" s="1"/>
      <c r="N44" s="69" t="s">
        <v>143</v>
      </c>
    </row>
    <row r="45" spans="3:14" ht="21.75" customHeight="1">
      <c r="C45" s="56"/>
      <c r="D45" s="56"/>
      <c r="E45" s="56"/>
      <c r="F45" s="20"/>
      <c r="G45" s="1"/>
      <c r="H45" s="31" t="s">
        <v>81</v>
      </c>
      <c r="I45" s="1"/>
      <c r="J45" s="70" t="s">
        <v>83</v>
      </c>
      <c r="K45" s="53"/>
      <c r="L45" s="31" t="s">
        <v>81</v>
      </c>
      <c r="M45" s="1"/>
      <c r="N45" s="70" t="s">
        <v>83</v>
      </c>
    </row>
    <row r="46" spans="3:14" ht="21.75" customHeight="1">
      <c r="C46" s="56"/>
      <c r="D46" s="56"/>
      <c r="E46" s="56"/>
      <c r="F46" s="40" t="s">
        <v>2</v>
      </c>
      <c r="G46" s="1"/>
      <c r="H46" s="71" t="s">
        <v>82</v>
      </c>
      <c r="I46" s="1"/>
      <c r="J46" s="67"/>
      <c r="K46" s="53"/>
      <c r="L46" s="71" t="s">
        <v>82</v>
      </c>
      <c r="M46" s="1"/>
      <c r="N46" s="67"/>
    </row>
    <row r="47" spans="1:14" ht="21.75" customHeight="1">
      <c r="A47" s="56" t="s">
        <v>14</v>
      </c>
      <c r="D47" s="56"/>
      <c r="F47" s="20"/>
      <c r="G47" s="7"/>
      <c r="H47" s="7"/>
      <c r="I47" s="7"/>
      <c r="J47" s="7"/>
      <c r="N47" s="1"/>
    </row>
    <row r="48" spans="1:14" ht="21.75" customHeight="1">
      <c r="A48" s="14" t="s">
        <v>78</v>
      </c>
      <c r="B48" s="14"/>
      <c r="E48" s="3"/>
      <c r="F48" s="20" t="s">
        <v>153</v>
      </c>
      <c r="G48" s="1"/>
      <c r="H48" s="9">
        <v>56611</v>
      </c>
      <c r="J48" s="9">
        <v>57742</v>
      </c>
      <c r="K48" s="9"/>
      <c r="L48" s="9">
        <v>52592</v>
      </c>
      <c r="M48" s="9"/>
      <c r="N48" s="10">
        <v>54023</v>
      </c>
    </row>
    <row r="49" spans="1:14" ht="21.75" customHeight="1">
      <c r="A49" s="14" t="s">
        <v>107</v>
      </c>
      <c r="B49" s="14"/>
      <c r="E49" s="3"/>
      <c r="F49" s="20">
        <v>18</v>
      </c>
      <c r="G49" s="1"/>
      <c r="H49" s="9">
        <v>23888</v>
      </c>
      <c r="J49" s="9">
        <v>23563</v>
      </c>
      <c r="K49" s="9"/>
      <c r="L49" s="100">
        <v>23888</v>
      </c>
      <c r="M49" s="9"/>
      <c r="N49" s="10">
        <v>23563</v>
      </c>
    </row>
    <row r="50" spans="1:14" ht="21.75" customHeight="1">
      <c r="A50" s="63" t="s">
        <v>93</v>
      </c>
      <c r="E50" s="118"/>
      <c r="F50" s="20"/>
      <c r="H50" s="10">
        <v>241</v>
      </c>
      <c r="I50" s="10"/>
      <c r="J50" s="10">
        <v>237</v>
      </c>
      <c r="K50" s="9"/>
      <c r="L50" s="100">
        <v>241</v>
      </c>
      <c r="M50" s="9"/>
      <c r="N50" s="10">
        <v>237</v>
      </c>
    </row>
    <row r="51" spans="1:14" ht="21.75" customHeight="1">
      <c r="A51" s="63" t="s">
        <v>144</v>
      </c>
      <c r="E51" s="118"/>
      <c r="F51" s="20"/>
      <c r="H51" s="10">
        <v>18468</v>
      </c>
      <c r="I51" s="10"/>
      <c r="J51" s="10">
        <v>18468</v>
      </c>
      <c r="K51" s="9"/>
      <c r="L51" s="97">
        <v>18306</v>
      </c>
      <c r="M51" s="9"/>
      <c r="N51" s="10">
        <v>18306</v>
      </c>
    </row>
    <row r="52" spans="1:14" ht="21.75" customHeight="1">
      <c r="A52" s="56" t="s">
        <v>15</v>
      </c>
      <c r="D52" s="3"/>
      <c r="E52" s="56"/>
      <c r="F52" s="20"/>
      <c r="G52" s="1"/>
      <c r="H52" s="13">
        <f>SUM(H48:H51)</f>
        <v>99208</v>
      </c>
      <c r="J52" s="13">
        <f>SUM(J48:J51)</f>
        <v>100010</v>
      </c>
      <c r="K52" s="9"/>
      <c r="L52" s="13">
        <f>SUM(L48:L51)</f>
        <v>95027</v>
      </c>
      <c r="M52" s="9"/>
      <c r="N52" s="13">
        <f>SUM(N48:N51)</f>
        <v>96129</v>
      </c>
    </row>
    <row r="53" spans="3:14" ht="7.5" customHeight="1">
      <c r="C53" s="56"/>
      <c r="D53" s="56"/>
      <c r="E53" s="56"/>
      <c r="F53" s="77"/>
      <c r="G53" s="7"/>
      <c r="H53" s="9"/>
      <c r="I53" s="7"/>
      <c r="J53" s="9"/>
      <c r="K53" s="9"/>
      <c r="L53" s="9"/>
      <c r="M53" s="9"/>
      <c r="N53" s="9"/>
    </row>
    <row r="54" spans="1:14" ht="21.75" customHeight="1">
      <c r="A54" s="56" t="s">
        <v>16</v>
      </c>
      <c r="D54" s="56"/>
      <c r="E54" s="56"/>
      <c r="F54" s="20"/>
      <c r="G54" s="1"/>
      <c r="H54" s="1"/>
      <c r="J54" s="1"/>
      <c r="K54" s="9"/>
      <c r="L54" s="9"/>
      <c r="M54" s="9"/>
      <c r="N54" s="9"/>
    </row>
    <row r="55" spans="1:14" ht="21.75" customHeight="1">
      <c r="A55" s="63" t="s">
        <v>163</v>
      </c>
      <c r="D55" s="56"/>
      <c r="E55" s="56"/>
      <c r="F55" s="20">
        <v>18</v>
      </c>
      <c r="G55" s="1"/>
      <c r="H55" s="9">
        <v>61685</v>
      </c>
      <c r="J55" s="9">
        <v>67791</v>
      </c>
      <c r="K55" s="9"/>
      <c r="L55" s="98">
        <v>61685</v>
      </c>
      <c r="M55" s="9"/>
      <c r="N55" s="9">
        <v>67791</v>
      </c>
    </row>
    <row r="56" spans="1:14" ht="21.75" customHeight="1">
      <c r="A56" s="63" t="s">
        <v>103</v>
      </c>
      <c r="D56" s="56"/>
      <c r="E56" s="56"/>
      <c r="F56" s="20"/>
      <c r="G56" s="1"/>
      <c r="H56" s="9">
        <v>215</v>
      </c>
      <c r="J56" s="9">
        <v>277</v>
      </c>
      <c r="K56" s="9"/>
      <c r="L56" s="98">
        <v>215</v>
      </c>
      <c r="M56" s="9"/>
      <c r="N56" s="9">
        <v>277</v>
      </c>
    </row>
    <row r="57" spans="1:14" ht="21.75" customHeight="1">
      <c r="A57" s="14" t="s">
        <v>60</v>
      </c>
      <c r="F57" s="20">
        <v>19</v>
      </c>
      <c r="G57" s="1"/>
      <c r="H57" s="9">
        <v>7666</v>
      </c>
      <c r="J57" s="9">
        <v>7403</v>
      </c>
      <c r="K57" s="9"/>
      <c r="L57" s="98">
        <v>7462</v>
      </c>
      <c r="M57" s="9"/>
      <c r="N57" s="11">
        <v>7208</v>
      </c>
    </row>
    <row r="58" spans="1:14" ht="21.75" customHeight="1">
      <c r="A58" s="14" t="s">
        <v>154</v>
      </c>
      <c r="B58" s="14"/>
      <c r="C58" s="3"/>
      <c r="F58" s="20"/>
      <c r="G58" s="1"/>
      <c r="H58" s="9">
        <v>34000</v>
      </c>
      <c r="J58" s="9">
        <v>34000</v>
      </c>
      <c r="K58" s="9"/>
      <c r="L58" s="98">
        <v>34000</v>
      </c>
      <c r="M58" s="9"/>
      <c r="N58" s="9">
        <v>34000</v>
      </c>
    </row>
    <row r="59" spans="1:14" ht="21.75" customHeight="1">
      <c r="A59" s="56" t="s">
        <v>17</v>
      </c>
      <c r="D59" s="3"/>
      <c r="E59" s="56"/>
      <c r="F59" s="20"/>
      <c r="G59" s="1"/>
      <c r="H59" s="59">
        <f>SUM(H55:H58)</f>
        <v>103566</v>
      </c>
      <c r="J59" s="59">
        <f>SUM(J55:J58)</f>
        <v>109471</v>
      </c>
      <c r="K59" s="9"/>
      <c r="L59" s="59">
        <f>SUM(L55:L58)</f>
        <v>103362</v>
      </c>
      <c r="M59" s="9"/>
      <c r="N59" s="59">
        <f>SUM(N55:N58)</f>
        <v>109276</v>
      </c>
    </row>
    <row r="60" spans="3:14" ht="7.5" customHeight="1">
      <c r="C60" s="56"/>
      <c r="D60" s="56"/>
      <c r="E60" s="56"/>
      <c r="F60" s="77"/>
      <c r="G60" s="7"/>
      <c r="H60" s="119"/>
      <c r="I60" s="7"/>
      <c r="J60" s="119"/>
      <c r="K60" s="9"/>
      <c r="L60" s="9"/>
      <c r="M60" s="9"/>
      <c r="N60" s="9"/>
    </row>
    <row r="61" spans="1:14" ht="21.75" customHeight="1">
      <c r="A61" s="56" t="s">
        <v>18</v>
      </c>
      <c r="D61" s="3"/>
      <c r="E61" s="56"/>
      <c r="F61" s="20"/>
      <c r="G61" s="1"/>
      <c r="H61" s="15">
        <f>+H59+H52</f>
        <v>202774</v>
      </c>
      <c r="I61" s="9"/>
      <c r="J61" s="15">
        <f>+J59+J52</f>
        <v>209481</v>
      </c>
      <c r="K61" s="9"/>
      <c r="L61" s="15">
        <f>SUM(L52+L59)</f>
        <v>198389</v>
      </c>
      <c r="M61" s="9"/>
      <c r="N61" s="15">
        <f>+N59+N52</f>
        <v>205405</v>
      </c>
    </row>
    <row r="62" spans="1:14" ht="21.75" customHeight="1">
      <c r="A62" s="56"/>
      <c r="D62" s="3"/>
      <c r="E62" s="56"/>
      <c r="F62" s="20"/>
      <c r="G62" s="1"/>
      <c r="H62" s="12"/>
      <c r="I62" s="9"/>
      <c r="J62" s="12"/>
      <c r="K62" s="9"/>
      <c r="L62" s="12"/>
      <c r="M62" s="9"/>
      <c r="N62" s="12"/>
    </row>
    <row r="63" spans="1:14" ht="21.75" customHeight="1">
      <c r="A63" s="56" t="s">
        <v>19</v>
      </c>
      <c r="D63" s="56"/>
      <c r="E63" s="56"/>
      <c r="F63" s="20"/>
      <c r="G63" s="1"/>
      <c r="H63" s="1"/>
      <c r="J63" s="1"/>
      <c r="K63" s="9"/>
      <c r="L63" s="9"/>
      <c r="M63" s="9"/>
      <c r="N63" s="9"/>
    </row>
    <row r="64" spans="1:14" ht="21.75" customHeight="1">
      <c r="A64" s="14" t="s">
        <v>49</v>
      </c>
      <c r="F64" s="20"/>
      <c r="G64" s="1"/>
      <c r="H64" s="1"/>
      <c r="J64" s="1"/>
      <c r="K64" s="9"/>
      <c r="L64" s="9"/>
      <c r="M64" s="9"/>
      <c r="N64" s="9"/>
    </row>
    <row r="65" spans="1:14" ht="21.75" customHeight="1" thickBot="1">
      <c r="A65" s="14" t="s">
        <v>148</v>
      </c>
      <c r="C65" s="3"/>
      <c r="F65" s="20"/>
      <c r="G65" s="1"/>
      <c r="H65" s="101">
        <v>1122298</v>
      </c>
      <c r="J65" s="101">
        <v>1122298</v>
      </c>
      <c r="K65" s="9"/>
      <c r="L65" s="101">
        <v>1122298</v>
      </c>
      <c r="M65" s="9"/>
      <c r="N65" s="101">
        <v>1122298</v>
      </c>
    </row>
    <row r="66" spans="1:14" ht="21.75" customHeight="1" thickTop="1">
      <c r="A66" s="14" t="s">
        <v>132</v>
      </c>
      <c r="C66" s="3"/>
      <c r="F66" s="20"/>
      <c r="G66" s="1"/>
      <c r="H66" s="9">
        <f>+ส่วนของผู้ถือหุ้นงบรวม!C19</f>
        <v>1122298</v>
      </c>
      <c r="J66" s="120">
        <v>1122298</v>
      </c>
      <c r="K66" s="9"/>
      <c r="L66" s="97">
        <f>+ส่วนของผู้ถือหุ้นงบเฉพาะ!E19</f>
        <v>1122298</v>
      </c>
      <c r="M66" s="9"/>
      <c r="N66" s="120">
        <v>1122298</v>
      </c>
    </row>
    <row r="67" spans="1:14" ht="21.75" customHeight="1">
      <c r="A67" s="14" t="s">
        <v>45</v>
      </c>
      <c r="F67" s="20"/>
      <c r="G67" s="1"/>
      <c r="H67" s="9">
        <f>ส่วนของผู้ถือหุ้นงบรวม!E19</f>
        <v>208730</v>
      </c>
      <c r="J67" s="120">
        <v>208730</v>
      </c>
      <c r="K67" s="9"/>
      <c r="L67" s="98">
        <f>+ส่วนของผู้ถือหุ้นงบเฉพาะ!G19</f>
        <v>208730</v>
      </c>
      <c r="M67" s="9"/>
      <c r="N67" s="120">
        <v>208730</v>
      </c>
    </row>
    <row r="68" spans="1:14" ht="21.75" customHeight="1">
      <c r="A68" s="14" t="s">
        <v>159</v>
      </c>
      <c r="F68" s="20"/>
      <c r="G68" s="1"/>
      <c r="H68" s="11"/>
      <c r="J68" s="11"/>
      <c r="K68" s="11"/>
      <c r="L68" s="11"/>
      <c r="M68" s="11"/>
      <c r="N68" s="11"/>
    </row>
    <row r="69" spans="1:14" ht="21.75" customHeight="1">
      <c r="A69" s="121" t="s">
        <v>70</v>
      </c>
      <c r="C69" s="3"/>
      <c r="D69" s="121"/>
      <c r="F69" s="20"/>
      <c r="G69" s="1"/>
      <c r="H69" s="11">
        <f>ส่วนของผู้ถือหุ้นงบรวม!G19</f>
        <v>13405</v>
      </c>
      <c r="J69" s="64">
        <v>13405</v>
      </c>
      <c r="K69" s="11"/>
      <c r="L69" s="98">
        <f>+ส่วนของผู้ถือหุ้นงบเฉพาะ!I19</f>
        <v>13405</v>
      </c>
      <c r="M69" s="11"/>
      <c r="N69" s="64">
        <v>13405</v>
      </c>
    </row>
    <row r="70" spans="1:14" ht="21.75" customHeight="1">
      <c r="A70" s="121" t="s">
        <v>64</v>
      </c>
      <c r="C70" s="3"/>
      <c r="D70" s="121"/>
      <c r="G70" s="1"/>
      <c r="H70" s="11">
        <f>ส่วนของผู้ถือหุ้นงบรวม!I19</f>
        <v>99074</v>
      </c>
      <c r="J70" s="11">
        <v>101618</v>
      </c>
      <c r="K70" s="11"/>
      <c r="L70" s="98">
        <f>+ส่วนของผู้ถือหุ้นงบเฉพาะ!K19</f>
        <v>123304</v>
      </c>
      <c r="M70" s="11"/>
      <c r="N70" s="11">
        <v>124726</v>
      </c>
    </row>
    <row r="71" spans="1:14" ht="21.75" customHeight="1">
      <c r="A71" s="14" t="s">
        <v>56</v>
      </c>
      <c r="F71" s="20"/>
      <c r="G71" s="1"/>
      <c r="H71" s="11">
        <f>ส่วนของผู้ถือหุ้นงบรวม!K19</f>
        <v>-4521</v>
      </c>
      <c r="J71" s="122">
        <v>-4567</v>
      </c>
      <c r="K71" s="11"/>
      <c r="L71" s="102">
        <f>+ส่วนของผู้ถือหุ้นงบเฉพาะ!M19</f>
        <v>-4521</v>
      </c>
      <c r="M71" s="11"/>
      <c r="N71" s="11">
        <v>-4567</v>
      </c>
    </row>
    <row r="72" spans="1:14" ht="21.75" customHeight="1">
      <c r="A72" s="56" t="s">
        <v>102</v>
      </c>
      <c r="D72" s="3"/>
      <c r="E72" s="56"/>
      <c r="F72" s="20"/>
      <c r="G72" s="1"/>
      <c r="H72" s="123">
        <f>SUM(H66:H71)</f>
        <v>1438986</v>
      </c>
      <c r="J72" s="64">
        <f>SUM(J66:J71)</f>
        <v>1441484</v>
      </c>
      <c r="K72" s="9"/>
      <c r="L72" s="123">
        <f>SUM(L66:L71)</f>
        <v>1463216</v>
      </c>
      <c r="M72" s="9"/>
      <c r="N72" s="123">
        <f>SUM(N66:N71)</f>
        <v>1464592</v>
      </c>
    </row>
    <row r="73" spans="6:14" ht="6.75" customHeight="1">
      <c r="F73" s="20"/>
      <c r="G73" s="1"/>
      <c r="H73" s="1"/>
      <c r="J73" s="12"/>
      <c r="K73" s="9"/>
      <c r="L73" s="9"/>
      <c r="M73" s="9"/>
      <c r="N73" s="9"/>
    </row>
    <row r="74" spans="1:14" ht="21.75" customHeight="1">
      <c r="A74" s="14" t="s">
        <v>67</v>
      </c>
      <c r="D74" s="56"/>
      <c r="E74" s="56"/>
      <c r="F74" s="20"/>
      <c r="G74" s="1"/>
      <c r="H74" s="122" t="str">
        <f>+ส่วนของผู้ถือหุ้นงบรวม!O19</f>
        <v>-</v>
      </c>
      <c r="I74" s="9"/>
      <c r="J74" s="122" t="s">
        <v>40</v>
      </c>
      <c r="K74" s="9"/>
      <c r="L74" s="122" t="s">
        <v>40</v>
      </c>
      <c r="M74" s="9"/>
      <c r="N74" s="122" t="s">
        <v>40</v>
      </c>
    </row>
    <row r="75" spans="6:14" ht="7.5" customHeight="1">
      <c r="F75" s="20"/>
      <c r="G75" s="1"/>
      <c r="H75" s="1"/>
      <c r="J75" s="1"/>
      <c r="K75" s="9"/>
      <c r="L75" s="1"/>
      <c r="M75" s="9"/>
      <c r="N75" s="1"/>
    </row>
    <row r="76" spans="1:14" ht="21.75" customHeight="1">
      <c r="A76" s="56" t="s">
        <v>38</v>
      </c>
      <c r="D76" s="3"/>
      <c r="E76" s="56"/>
      <c r="F76" s="20"/>
      <c r="G76" s="1"/>
      <c r="H76" s="15">
        <f>SUM(H72:H74)</f>
        <v>1438986</v>
      </c>
      <c r="J76" s="15">
        <f>SUM(J72:J74)</f>
        <v>1441484</v>
      </c>
      <c r="K76" s="9"/>
      <c r="L76" s="15">
        <f>SUM(L72:L74)</f>
        <v>1463216</v>
      </c>
      <c r="M76" s="9"/>
      <c r="N76" s="15">
        <f>SUM(N72:N74)</f>
        <v>1464592</v>
      </c>
    </row>
    <row r="77" spans="6:14" ht="21.75" customHeight="1">
      <c r="F77" s="20"/>
      <c r="G77" s="1"/>
      <c r="H77" s="124"/>
      <c r="J77" s="124"/>
      <c r="K77" s="9"/>
      <c r="L77" s="124"/>
      <c r="M77" s="9"/>
      <c r="N77" s="124"/>
    </row>
    <row r="78" spans="1:14" ht="21.75" customHeight="1" thickBot="1">
      <c r="A78" s="56" t="s">
        <v>20</v>
      </c>
      <c r="D78" s="56"/>
      <c r="E78" s="3"/>
      <c r="F78" s="20"/>
      <c r="G78" s="1"/>
      <c r="H78" s="75">
        <f>+H76+H61</f>
        <v>1641760</v>
      </c>
      <c r="J78" s="75">
        <f>+J76+J61</f>
        <v>1650965</v>
      </c>
      <c r="K78" s="9"/>
      <c r="L78" s="75">
        <f>+L76+L61</f>
        <v>1661605</v>
      </c>
      <c r="M78" s="9"/>
      <c r="N78" s="75">
        <f>+N76+N61</f>
        <v>1669997</v>
      </c>
    </row>
    <row r="79" spans="1:14" ht="21.75" customHeight="1" thickTop="1">
      <c r="A79" s="56"/>
      <c r="D79" s="56"/>
      <c r="E79" s="3"/>
      <c r="F79" s="20"/>
      <c r="G79" s="1"/>
      <c r="H79" s="9"/>
      <c r="J79" s="9"/>
      <c r="K79" s="9"/>
      <c r="L79" s="9"/>
      <c r="M79" s="9"/>
      <c r="N79" s="9"/>
    </row>
    <row r="80" spans="1:14" ht="21" customHeight="1">
      <c r="A80" s="56"/>
      <c r="D80" s="56"/>
      <c r="E80" s="3"/>
      <c r="F80" s="20"/>
      <c r="G80" s="1"/>
      <c r="H80" s="12">
        <f>H35-H78</f>
        <v>0</v>
      </c>
      <c r="J80" s="12">
        <f>J35-J78</f>
        <v>0</v>
      </c>
      <c r="K80" s="12"/>
      <c r="L80" s="12">
        <f>L35-L78</f>
        <v>0</v>
      </c>
      <c r="M80" s="12"/>
      <c r="N80" s="12">
        <f>N35-N78</f>
        <v>0</v>
      </c>
    </row>
    <row r="81" spans="1:14" ht="21" customHeight="1">
      <c r="A81" s="56"/>
      <c r="D81" s="56"/>
      <c r="E81" s="3"/>
      <c r="F81" s="20"/>
      <c r="G81" s="1"/>
      <c r="H81" s="11"/>
      <c r="J81" s="11"/>
      <c r="K81" s="9"/>
      <c r="L81" s="9"/>
      <c r="M81" s="9"/>
      <c r="N81" s="11"/>
    </row>
    <row r="82" spans="1:14" ht="21" customHeight="1">
      <c r="A82" s="56"/>
      <c r="D82" s="56"/>
      <c r="E82" s="3"/>
      <c r="F82" s="20"/>
      <c r="G82" s="1"/>
      <c r="H82" s="9"/>
      <c r="J82" s="9"/>
      <c r="K82" s="9"/>
      <c r="L82" s="9"/>
      <c r="M82" s="9"/>
      <c r="N82" s="9"/>
    </row>
    <row r="83" spans="1:14" ht="21" customHeight="1">
      <c r="A83" s="56"/>
      <c r="D83" s="56"/>
      <c r="E83" s="3"/>
      <c r="F83" s="20"/>
      <c r="G83" s="1"/>
      <c r="H83" s="9"/>
      <c r="J83" s="9"/>
      <c r="K83" s="9"/>
      <c r="L83" s="9"/>
      <c r="M83" s="9"/>
      <c r="N83" s="9"/>
    </row>
    <row r="84" spans="1:14" ht="21" customHeight="1">
      <c r="A84" s="56"/>
      <c r="D84" s="56"/>
      <c r="E84" s="3"/>
      <c r="F84" s="20"/>
      <c r="G84" s="1"/>
      <c r="H84" s="9"/>
      <c r="J84" s="9"/>
      <c r="K84" s="9"/>
      <c r="L84" s="9"/>
      <c r="M84" s="9"/>
      <c r="N84" s="9"/>
    </row>
    <row r="85" spans="1:14" ht="21" customHeight="1">
      <c r="A85" s="56"/>
      <c r="D85" s="56"/>
      <c r="E85" s="3"/>
      <c r="F85" s="20"/>
      <c r="G85" s="1"/>
      <c r="H85" s="9"/>
      <c r="J85" s="9"/>
      <c r="K85" s="9"/>
      <c r="L85" s="9"/>
      <c r="M85" s="9"/>
      <c r="N85" s="9"/>
    </row>
    <row r="86" spans="1:14" ht="21" customHeight="1">
      <c r="A86" s="56"/>
      <c r="D86" s="56"/>
      <c r="E86" s="3"/>
      <c r="F86" s="20"/>
      <c r="G86" s="1"/>
      <c r="H86" s="9"/>
      <c r="J86" s="9"/>
      <c r="K86" s="9"/>
      <c r="L86" s="9"/>
      <c r="M86" s="9"/>
      <c r="N86" s="9"/>
    </row>
    <row r="87" spans="1:14" ht="21" customHeight="1">
      <c r="A87" s="56"/>
      <c r="D87" s="56"/>
      <c r="E87" s="3"/>
      <c r="F87" s="20"/>
      <c r="G87" s="1"/>
      <c r="H87" s="9"/>
      <c r="J87" s="9"/>
      <c r="K87" s="9"/>
      <c r="L87" s="9"/>
      <c r="M87" s="9"/>
      <c r="N87" s="9"/>
    </row>
    <row r="88" spans="4:14" ht="22.5" customHeight="1">
      <c r="D88" s="56"/>
      <c r="E88" s="3"/>
      <c r="F88" s="20"/>
      <c r="G88" s="1"/>
      <c r="H88" s="9"/>
      <c r="J88" s="9"/>
      <c r="K88" s="9"/>
      <c r="L88" s="9"/>
      <c r="M88" s="9"/>
      <c r="N88" s="9"/>
    </row>
    <row r="89" spans="4:14" ht="22.5" customHeight="1">
      <c r="D89" s="56"/>
      <c r="E89" s="3"/>
      <c r="F89" s="20"/>
      <c r="G89" s="1"/>
      <c r="H89" s="9"/>
      <c r="J89" s="9"/>
      <c r="K89" s="9"/>
      <c r="L89" s="9"/>
      <c r="M89" s="9"/>
      <c r="N89" s="9"/>
    </row>
    <row r="90" spans="10:14" ht="21.75" customHeight="1">
      <c r="J90" s="9"/>
      <c r="K90" s="9"/>
      <c r="L90" s="9"/>
      <c r="M90" s="9"/>
      <c r="N90" s="9"/>
    </row>
    <row r="91" spans="1:14" ht="21.75" customHeight="1">
      <c r="A91" s="14"/>
      <c r="J91" s="9"/>
      <c r="K91" s="9"/>
      <c r="L91" s="9"/>
      <c r="M91" s="9"/>
      <c r="N91" s="9"/>
    </row>
    <row r="93" spans="1:14" ht="3" customHeight="1">
      <c r="A93" s="14"/>
      <c r="J93" s="9"/>
      <c r="K93" s="9"/>
      <c r="L93" s="9"/>
      <c r="M93" s="9"/>
      <c r="N93" s="9"/>
    </row>
  </sheetData>
  <sheetProtection/>
  <mergeCells count="6">
    <mergeCell ref="H7:J7"/>
    <mergeCell ref="H6:N6"/>
    <mergeCell ref="L7:N7"/>
    <mergeCell ref="L43:N43"/>
    <mergeCell ref="H42:N42"/>
    <mergeCell ref="H43:J43"/>
  </mergeCells>
  <printOptions/>
  <pageMargins left="0.7086614173228347" right="0.11811023622047245" top="0.7874015748031497" bottom="0.5905511811023623" header="0.3937007874015748" footer="0.3937007874015748"/>
  <pageSetup firstPageNumber="2" useFirstPageNumber="1" fitToHeight="3" horizontalDpi="1200" verticalDpi="1200" orientation="portrait" paperSize="9" scale="80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130" zoomScaleNormal="110" zoomScaleSheetLayoutView="130" workbookViewId="0" topLeftCell="A28">
      <selection activeCell="D35" sqref="D35"/>
    </sheetView>
  </sheetViews>
  <sheetFormatPr defaultColWidth="9.140625" defaultRowHeight="24.75" customHeight="1"/>
  <cols>
    <col min="1" max="3" width="2.421875" style="2" customWidth="1"/>
    <col min="4" max="4" width="53.8515625" style="2" customWidth="1"/>
    <col min="5" max="5" width="9.28125" style="3" customWidth="1"/>
    <col min="6" max="6" width="1.7109375" style="3" customWidth="1"/>
    <col min="7" max="7" width="14.57421875" style="2" customWidth="1"/>
    <col min="8" max="8" width="1.7109375" style="2" customWidth="1"/>
    <col min="9" max="9" width="14.57421875" style="3" customWidth="1"/>
    <col min="10" max="10" width="1.7109375" style="2" customWidth="1"/>
    <col min="11" max="11" width="14.57421875" style="3" customWidth="1"/>
    <col min="12" max="12" width="1.7109375" style="3" customWidth="1"/>
    <col min="13" max="13" width="14.57421875" style="3" customWidth="1"/>
    <col min="14" max="16384" width="9.140625" style="2" customWidth="1"/>
  </cols>
  <sheetData>
    <row r="1" spans="1:13" ht="21" customHeight="1">
      <c r="A1" s="103" t="s">
        <v>0</v>
      </c>
      <c r="B1" s="103"/>
      <c r="C1" s="103"/>
      <c r="D1" s="103"/>
      <c r="E1" s="35"/>
      <c r="F1" s="35"/>
      <c r="G1" s="103"/>
      <c r="H1" s="103"/>
      <c r="K1" s="132" t="s">
        <v>81</v>
      </c>
      <c r="L1" s="132"/>
      <c r="M1" s="132"/>
    </row>
    <row r="2" spans="1:13" ht="21" customHeight="1">
      <c r="A2" s="103" t="s">
        <v>52</v>
      </c>
      <c r="B2" s="103"/>
      <c r="C2" s="103"/>
      <c r="D2" s="103"/>
      <c r="E2" s="35"/>
      <c r="F2" s="35"/>
      <c r="G2" s="103"/>
      <c r="H2" s="103"/>
      <c r="M2" s="53" t="s">
        <v>82</v>
      </c>
    </row>
    <row r="3" spans="1:12" ht="21" customHeight="1">
      <c r="A3" s="103" t="s">
        <v>149</v>
      </c>
      <c r="B3" s="103"/>
      <c r="C3" s="103"/>
      <c r="D3" s="103"/>
      <c r="E3" s="103"/>
      <c r="F3" s="35"/>
      <c r="G3" s="103"/>
      <c r="H3" s="103"/>
      <c r="I3" s="35"/>
      <c r="J3" s="103"/>
      <c r="K3" s="103"/>
      <c r="L3" s="103"/>
    </row>
    <row r="4" spans="1:8" ht="7.5" customHeight="1">
      <c r="A4" s="104"/>
      <c r="B4" s="103"/>
      <c r="C4" s="103"/>
      <c r="D4" s="103"/>
      <c r="E4" s="35"/>
      <c r="F4" s="35"/>
      <c r="G4" s="103"/>
      <c r="H4" s="103"/>
    </row>
    <row r="5" spans="5:13" ht="21" customHeight="1">
      <c r="E5" s="1"/>
      <c r="G5" s="134" t="s">
        <v>88</v>
      </c>
      <c r="H5" s="134"/>
      <c r="I5" s="134"/>
      <c r="J5" s="134"/>
      <c r="K5" s="134"/>
      <c r="L5" s="134"/>
      <c r="M5" s="134"/>
    </row>
    <row r="6" spans="5:13" ht="21" customHeight="1">
      <c r="E6" s="1"/>
      <c r="G6" s="133" t="s">
        <v>1</v>
      </c>
      <c r="H6" s="133"/>
      <c r="I6" s="133"/>
      <c r="J6" s="5"/>
      <c r="K6" s="131" t="s">
        <v>65</v>
      </c>
      <c r="L6" s="131"/>
      <c r="M6" s="131"/>
    </row>
    <row r="7" spans="5:13" ht="21" customHeight="1">
      <c r="E7" s="40" t="s">
        <v>2</v>
      </c>
      <c r="G7" s="60">
        <v>2562</v>
      </c>
      <c r="H7" s="4"/>
      <c r="I7" s="58">
        <v>2561</v>
      </c>
      <c r="J7" s="5"/>
      <c r="K7" s="58">
        <v>2562</v>
      </c>
      <c r="L7" s="1"/>
      <c r="M7" s="58">
        <v>2561</v>
      </c>
    </row>
    <row r="8" spans="1:16" ht="21" customHeight="1">
      <c r="A8" s="6" t="s">
        <v>3</v>
      </c>
      <c r="E8" s="20"/>
      <c r="G8" s="8"/>
      <c r="H8" s="8"/>
      <c r="I8" s="9"/>
      <c r="J8" s="8"/>
      <c r="K8" s="9"/>
      <c r="L8" s="9"/>
      <c r="M8" s="9"/>
      <c r="N8" s="8"/>
      <c r="O8" s="8"/>
      <c r="P8" s="19"/>
    </row>
    <row r="9" spans="1:16" s="3" customFormat="1" ht="21" customHeight="1">
      <c r="A9" s="3" t="s">
        <v>155</v>
      </c>
      <c r="E9" s="20">
        <v>22</v>
      </c>
      <c r="G9" s="9">
        <v>62806</v>
      </c>
      <c r="H9" s="9"/>
      <c r="I9" s="9">
        <v>64039</v>
      </c>
      <c r="J9" s="9"/>
      <c r="K9" s="9">
        <v>62806</v>
      </c>
      <c r="L9" s="9"/>
      <c r="M9" s="9">
        <v>64039</v>
      </c>
      <c r="N9" s="9"/>
      <c r="O9" s="9"/>
      <c r="P9" s="38"/>
    </row>
    <row r="10" spans="1:16" s="3" customFormat="1" ht="21" customHeight="1">
      <c r="A10" s="3" t="s">
        <v>26</v>
      </c>
      <c r="E10" s="20"/>
      <c r="G10" s="9">
        <v>7213</v>
      </c>
      <c r="H10" s="9"/>
      <c r="I10" s="9">
        <v>7716</v>
      </c>
      <c r="J10" s="9"/>
      <c r="K10" s="9">
        <v>4803</v>
      </c>
      <c r="L10" s="9"/>
      <c r="M10" s="9">
        <v>5149</v>
      </c>
      <c r="N10" s="9"/>
      <c r="O10" s="83"/>
      <c r="P10" s="38"/>
    </row>
    <row r="11" spans="1:16" s="3" customFormat="1" ht="21" customHeight="1">
      <c r="A11" s="3" t="s">
        <v>124</v>
      </c>
      <c r="E11" s="20"/>
      <c r="G11" s="16" t="s">
        <v>40</v>
      </c>
      <c r="H11" s="9"/>
      <c r="I11" s="9">
        <v>4191</v>
      </c>
      <c r="J11" s="9"/>
      <c r="K11" s="16" t="s">
        <v>40</v>
      </c>
      <c r="L11" s="9"/>
      <c r="M11" s="9">
        <v>4191</v>
      </c>
      <c r="N11" s="9"/>
      <c r="O11" s="83"/>
      <c r="P11" s="38"/>
    </row>
    <row r="12" spans="1:16" s="3" customFormat="1" ht="21" customHeight="1">
      <c r="A12" s="3" t="s">
        <v>36</v>
      </c>
      <c r="E12" s="20"/>
      <c r="G12" s="9">
        <v>297</v>
      </c>
      <c r="H12" s="9"/>
      <c r="I12" s="9">
        <v>32</v>
      </c>
      <c r="J12" s="9"/>
      <c r="K12" s="9">
        <v>179</v>
      </c>
      <c r="L12" s="9"/>
      <c r="M12" s="9">
        <v>2001</v>
      </c>
      <c r="N12" s="9"/>
      <c r="O12" s="83"/>
      <c r="P12" s="38"/>
    </row>
    <row r="13" spans="1:16" ht="21" customHeight="1">
      <c r="A13" s="2" t="s">
        <v>4</v>
      </c>
      <c r="D13" s="3"/>
      <c r="E13" s="20"/>
      <c r="G13" s="9">
        <v>2604</v>
      </c>
      <c r="H13" s="9"/>
      <c r="I13" s="9">
        <v>4238</v>
      </c>
      <c r="J13" s="9"/>
      <c r="K13" s="105">
        <v>700</v>
      </c>
      <c r="L13" s="9"/>
      <c r="M13" s="105">
        <v>1220</v>
      </c>
      <c r="N13" s="8"/>
      <c r="O13" s="8"/>
      <c r="P13" s="19"/>
    </row>
    <row r="14" spans="1:16" ht="21" customHeight="1">
      <c r="A14" s="6" t="s">
        <v>5</v>
      </c>
      <c r="D14" s="3"/>
      <c r="E14" s="1"/>
      <c r="G14" s="87">
        <f>SUM(G9:G13)</f>
        <v>72920</v>
      </c>
      <c r="H14" s="9"/>
      <c r="I14" s="21">
        <f>SUM(I9:I13)</f>
        <v>80216</v>
      </c>
      <c r="J14" s="9"/>
      <c r="K14" s="87">
        <f>SUM(K9:K13)</f>
        <v>68488</v>
      </c>
      <c r="L14" s="9"/>
      <c r="M14" s="21">
        <f>SUM(M9:M13)</f>
        <v>76600</v>
      </c>
      <c r="N14" s="8"/>
      <c r="O14" s="8"/>
      <c r="P14" s="19"/>
    </row>
    <row r="15" spans="4:16" ht="6" customHeight="1">
      <c r="D15" s="3"/>
      <c r="E15" s="1"/>
      <c r="G15" s="9"/>
      <c r="H15" s="9"/>
      <c r="I15" s="9"/>
      <c r="J15" s="9"/>
      <c r="K15" s="9"/>
      <c r="L15" s="9"/>
      <c r="M15" s="9"/>
      <c r="N15" s="8"/>
      <c r="O15" s="8"/>
      <c r="P15" s="19"/>
    </row>
    <row r="16" spans="1:16" ht="21" customHeight="1">
      <c r="A16" s="6" t="s">
        <v>23</v>
      </c>
      <c r="D16" s="3"/>
      <c r="E16" s="20"/>
      <c r="G16" s="9"/>
      <c r="H16" s="9"/>
      <c r="I16" s="9"/>
      <c r="J16" s="9"/>
      <c r="K16" s="9"/>
      <c r="L16" s="9"/>
      <c r="M16" s="9"/>
      <c r="N16" s="8"/>
      <c r="O16" s="8"/>
      <c r="P16" s="19"/>
    </row>
    <row r="17" spans="1:16" s="3" customFormat="1" ht="21" customHeight="1">
      <c r="A17" s="3" t="s">
        <v>156</v>
      </c>
      <c r="G17" s="9">
        <v>44689</v>
      </c>
      <c r="H17" s="9"/>
      <c r="I17" s="9">
        <v>46411</v>
      </c>
      <c r="J17" s="9"/>
      <c r="K17" s="9">
        <v>44690</v>
      </c>
      <c r="L17" s="9"/>
      <c r="M17" s="9">
        <v>46411</v>
      </c>
      <c r="N17" s="9"/>
      <c r="O17" s="9"/>
      <c r="P17" s="38"/>
    </row>
    <row r="18" spans="1:16" s="3" customFormat="1" ht="21" customHeight="1">
      <c r="A18" s="3" t="s">
        <v>27</v>
      </c>
      <c r="E18" s="20"/>
      <c r="G18" s="9">
        <v>5186</v>
      </c>
      <c r="H18" s="9"/>
      <c r="I18" s="9">
        <v>4987</v>
      </c>
      <c r="J18" s="9"/>
      <c r="K18" s="9">
        <v>3544</v>
      </c>
      <c r="L18" s="9"/>
      <c r="M18" s="9">
        <v>3428</v>
      </c>
      <c r="N18" s="9"/>
      <c r="O18" s="9"/>
      <c r="P18" s="38"/>
    </row>
    <row r="19" spans="1:16" ht="21" customHeight="1">
      <c r="A19" s="2" t="s">
        <v>50</v>
      </c>
      <c r="D19" s="3"/>
      <c r="E19" s="20"/>
      <c r="G19" s="9">
        <v>1106</v>
      </c>
      <c r="H19" s="9"/>
      <c r="I19" s="9">
        <v>1571</v>
      </c>
      <c r="J19" s="9"/>
      <c r="K19" s="9">
        <v>972</v>
      </c>
      <c r="L19" s="9"/>
      <c r="M19" s="9">
        <v>1111</v>
      </c>
      <c r="N19" s="8"/>
      <c r="O19" s="8"/>
      <c r="P19" s="19"/>
    </row>
    <row r="20" spans="1:16" ht="21" customHeight="1">
      <c r="A20" s="2" t="s">
        <v>47</v>
      </c>
      <c r="D20" s="3"/>
      <c r="E20" s="20"/>
      <c r="G20" s="9">
        <v>23177</v>
      </c>
      <c r="H20" s="9"/>
      <c r="I20" s="9">
        <v>26750</v>
      </c>
      <c r="J20" s="9"/>
      <c r="K20" s="17">
        <v>19409</v>
      </c>
      <c r="L20" s="9"/>
      <c r="M20" s="17">
        <v>23217</v>
      </c>
      <c r="N20" s="8"/>
      <c r="O20" s="8"/>
      <c r="P20" s="19"/>
    </row>
    <row r="21" spans="1:16" s="3" customFormat="1" ht="21" customHeight="1">
      <c r="A21" s="3" t="s">
        <v>48</v>
      </c>
      <c r="E21" s="20"/>
      <c r="G21" s="9">
        <v>1350</v>
      </c>
      <c r="H21" s="9"/>
      <c r="I21" s="9">
        <v>2405</v>
      </c>
      <c r="J21" s="9"/>
      <c r="K21" s="17">
        <v>1349</v>
      </c>
      <c r="L21" s="9"/>
      <c r="M21" s="17">
        <v>2314</v>
      </c>
      <c r="N21" s="9"/>
      <c r="O21" s="83"/>
      <c r="P21" s="38"/>
    </row>
    <row r="22" spans="1:16" ht="21" customHeight="1">
      <c r="A22" s="6" t="s">
        <v>24</v>
      </c>
      <c r="D22" s="3"/>
      <c r="E22" s="20"/>
      <c r="G22" s="87">
        <f>SUM(G17:G21)</f>
        <v>75508</v>
      </c>
      <c r="H22" s="9"/>
      <c r="I22" s="87">
        <f>SUM(I17:I21)</f>
        <v>82124</v>
      </c>
      <c r="J22" s="9"/>
      <c r="K22" s="87">
        <f>SUM(K17:K21)</f>
        <v>69964</v>
      </c>
      <c r="L22" s="9"/>
      <c r="M22" s="87">
        <f>SUM(M17:M21)</f>
        <v>76481</v>
      </c>
      <c r="N22" s="8"/>
      <c r="O22" s="8"/>
      <c r="P22" s="19"/>
    </row>
    <row r="23" spans="4:16" ht="6" customHeight="1">
      <c r="D23" s="3"/>
      <c r="E23" s="20"/>
      <c r="G23" s="88"/>
      <c r="H23" s="9"/>
      <c r="I23" s="9"/>
      <c r="J23" s="9"/>
      <c r="K23" s="88"/>
      <c r="L23" s="9"/>
      <c r="M23" s="9"/>
      <c r="N23" s="8"/>
      <c r="O23" s="8"/>
      <c r="P23" s="19"/>
    </row>
    <row r="24" spans="1:16" ht="21" customHeight="1">
      <c r="A24" s="6" t="s">
        <v>129</v>
      </c>
      <c r="D24" s="3"/>
      <c r="E24" s="20"/>
      <c r="G24" s="81"/>
      <c r="H24" s="9"/>
      <c r="I24" s="9"/>
      <c r="J24" s="9"/>
      <c r="K24" s="81"/>
      <c r="L24" s="9"/>
      <c r="M24" s="9"/>
      <c r="N24" s="8"/>
      <c r="O24" s="8"/>
      <c r="P24" s="19"/>
    </row>
    <row r="25" spans="1:16" ht="21" customHeight="1">
      <c r="A25" s="6" t="s">
        <v>130</v>
      </c>
      <c r="D25" s="3"/>
      <c r="E25" s="20"/>
      <c r="G25" s="81">
        <f>+G14-G22</f>
        <v>-2588</v>
      </c>
      <c r="H25" s="9"/>
      <c r="I25" s="81">
        <f>+I14-I22</f>
        <v>-1908</v>
      </c>
      <c r="J25" s="9"/>
      <c r="K25" s="81">
        <f>+K14-K22</f>
        <v>-1476</v>
      </c>
      <c r="L25" s="9"/>
      <c r="M25" s="81">
        <f>+M14-M22</f>
        <v>119</v>
      </c>
      <c r="N25" s="8"/>
      <c r="O25" s="8"/>
      <c r="P25" s="19"/>
    </row>
    <row r="26" spans="1:16" ht="21" customHeight="1">
      <c r="A26" s="3" t="s">
        <v>131</v>
      </c>
      <c r="D26" s="3"/>
      <c r="E26" s="20">
        <v>12</v>
      </c>
      <c r="G26" s="82">
        <v>-11</v>
      </c>
      <c r="H26" s="9"/>
      <c r="I26" s="82">
        <v>-16</v>
      </c>
      <c r="J26" s="16"/>
      <c r="K26" s="82" t="s">
        <v>40</v>
      </c>
      <c r="L26" s="16"/>
      <c r="M26" s="112" t="s">
        <v>40</v>
      </c>
      <c r="N26" s="8"/>
      <c r="O26" s="8"/>
      <c r="P26" s="19"/>
    </row>
    <row r="27" spans="1:16" ht="21" customHeight="1">
      <c r="A27" s="6" t="s">
        <v>87</v>
      </c>
      <c r="D27" s="3"/>
      <c r="E27" s="20"/>
      <c r="G27" s="111">
        <f>SUM(G25:G26)</f>
        <v>-2599</v>
      </c>
      <c r="H27" s="9"/>
      <c r="I27" s="111">
        <f>SUM(I25:I26)</f>
        <v>-1924</v>
      </c>
      <c r="J27" s="9"/>
      <c r="K27" s="111">
        <f>SUM(K25:K26)</f>
        <v>-1476</v>
      </c>
      <c r="L27" s="9"/>
      <c r="M27" s="111">
        <f>SUM(M25:M26)</f>
        <v>119</v>
      </c>
      <c r="N27" s="8"/>
      <c r="O27" s="8"/>
      <c r="P27" s="19"/>
    </row>
    <row r="28" spans="1:16" ht="21" customHeight="1">
      <c r="A28" s="2" t="s">
        <v>157</v>
      </c>
      <c r="D28" s="3"/>
      <c r="E28" s="20">
        <v>20</v>
      </c>
      <c r="G28" s="33">
        <v>55</v>
      </c>
      <c r="H28" s="9"/>
      <c r="I28" s="33">
        <v>-322</v>
      </c>
      <c r="J28" s="9"/>
      <c r="K28" s="102">
        <v>54</v>
      </c>
      <c r="L28" s="9"/>
      <c r="M28" s="102">
        <v>-323</v>
      </c>
      <c r="N28" s="8"/>
      <c r="O28" s="89"/>
      <c r="P28" s="19"/>
    </row>
    <row r="29" spans="1:16" ht="21" customHeight="1">
      <c r="A29" s="7" t="s">
        <v>86</v>
      </c>
      <c r="D29" s="3"/>
      <c r="E29" s="1"/>
      <c r="G29" s="82">
        <f>SUM(G27:G28)</f>
        <v>-2544</v>
      </c>
      <c r="H29" s="81"/>
      <c r="I29" s="82">
        <f>SUM(I27:I28)</f>
        <v>-2246</v>
      </c>
      <c r="J29" s="81"/>
      <c r="K29" s="82">
        <f>SUM(K27:K28)</f>
        <v>-1422</v>
      </c>
      <c r="L29" s="81"/>
      <c r="M29" s="82">
        <f>SUM(M27:M28)</f>
        <v>-204</v>
      </c>
      <c r="N29" s="90"/>
      <c r="O29" s="90"/>
      <c r="P29" s="19"/>
    </row>
    <row r="30" spans="1:16" ht="6" customHeight="1">
      <c r="A30" s="6"/>
      <c r="D30" s="3"/>
      <c r="E30" s="1"/>
      <c r="G30" s="81"/>
      <c r="H30" s="81"/>
      <c r="I30" s="81"/>
      <c r="J30" s="81"/>
      <c r="K30" s="81"/>
      <c r="L30" s="81"/>
      <c r="M30" s="81"/>
      <c r="N30" s="90"/>
      <c r="O30" s="90"/>
      <c r="P30" s="19"/>
    </row>
    <row r="31" spans="1:16" s="3" customFormat="1" ht="21" customHeight="1">
      <c r="A31" s="7" t="s">
        <v>101</v>
      </c>
      <c r="E31" s="1"/>
      <c r="G31" s="81"/>
      <c r="H31" s="81"/>
      <c r="I31" s="81"/>
      <c r="J31" s="81"/>
      <c r="K31" s="81"/>
      <c r="L31" s="81"/>
      <c r="N31" s="81"/>
      <c r="O31" s="81"/>
      <c r="P31" s="38"/>
    </row>
    <row r="32" spans="1:16" s="3" customFormat="1" ht="21" customHeight="1">
      <c r="A32" s="7" t="s">
        <v>120</v>
      </c>
      <c r="B32" s="34"/>
      <c r="E32" s="1"/>
      <c r="H32" s="83"/>
      <c r="I32" s="68"/>
      <c r="J32" s="83"/>
      <c r="K32" s="38"/>
      <c r="M32" s="68"/>
      <c r="N32" s="81"/>
      <c r="O32" s="81"/>
      <c r="P32" s="38"/>
    </row>
    <row r="33" spans="1:16" s="3" customFormat="1" ht="21" customHeight="1">
      <c r="A33" s="3" t="s">
        <v>164</v>
      </c>
      <c r="B33" s="1"/>
      <c r="E33" s="1"/>
      <c r="N33" s="81"/>
      <c r="O33" s="81"/>
      <c r="P33" s="38"/>
    </row>
    <row r="34" spans="1:16" s="3" customFormat="1" ht="21" customHeight="1">
      <c r="A34" s="3" t="s">
        <v>106</v>
      </c>
      <c r="E34" s="20">
        <v>10</v>
      </c>
      <c r="G34" s="82">
        <v>46</v>
      </c>
      <c r="H34" s="81"/>
      <c r="I34" s="82">
        <v>-723</v>
      </c>
      <c r="J34" s="81"/>
      <c r="K34" s="106">
        <v>46</v>
      </c>
      <c r="L34" s="81"/>
      <c r="M34" s="106">
        <v>-723</v>
      </c>
      <c r="N34" s="81"/>
      <c r="O34" s="81"/>
      <c r="P34" s="38"/>
    </row>
    <row r="35" spans="1:16" s="3" customFormat="1" ht="21" customHeight="1">
      <c r="A35" s="7" t="s">
        <v>161</v>
      </c>
      <c r="E35" s="20"/>
      <c r="G35" s="81">
        <f>SUM(G34)</f>
        <v>46</v>
      </c>
      <c r="H35" s="81"/>
      <c r="I35" s="81">
        <f>SUM(I34)</f>
        <v>-723</v>
      </c>
      <c r="J35" s="81"/>
      <c r="K35" s="81">
        <f>SUM(K34)</f>
        <v>46</v>
      </c>
      <c r="L35" s="81"/>
      <c r="M35" s="81">
        <f>SUM(M34)</f>
        <v>-723</v>
      </c>
      <c r="N35" s="81"/>
      <c r="O35" s="81"/>
      <c r="P35" s="38"/>
    </row>
    <row r="36" spans="1:16" s="3" customFormat="1" ht="21" customHeight="1">
      <c r="A36" s="7" t="s">
        <v>158</v>
      </c>
      <c r="E36" s="1"/>
      <c r="G36" s="91">
        <f>SUM(G35)</f>
        <v>46</v>
      </c>
      <c r="H36" s="81"/>
      <c r="I36" s="91">
        <f>SUM(I35)</f>
        <v>-723</v>
      </c>
      <c r="J36" s="81"/>
      <c r="K36" s="91">
        <f>SUM(K35)</f>
        <v>46</v>
      </c>
      <c r="M36" s="91">
        <f>SUM(M35)</f>
        <v>-723</v>
      </c>
      <c r="N36" s="107"/>
      <c r="O36" s="107"/>
      <c r="P36" s="38"/>
    </row>
    <row r="37" spans="5:16" s="3" customFormat="1" ht="6" customHeight="1">
      <c r="E37" s="1"/>
      <c r="G37" s="81"/>
      <c r="H37" s="81"/>
      <c r="I37" s="81"/>
      <c r="J37" s="81"/>
      <c r="K37" s="81"/>
      <c r="L37" s="81"/>
      <c r="M37" s="81"/>
      <c r="N37" s="81"/>
      <c r="O37" s="81"/>
      <c r="P37" s="38"/>
    </row>
    <row r="38" spans="1:16" s="3" customFormat="1" ht="21" customHeight="1" thickBot="1">
      <c r="A38" s="7" t="s">
        <v>121</v>
      </c>
      <c r="E38" s="1"/>
      <c r="G38" s="92">
        <f>+G36+G29</f>
        <v>-2498</v>
      </c>
      <c r="H38" s="81"/>
      <c r="I38" s="92">
        <f>+I36+I29</f>
        <v>-2969</v>
      </c>
      <c r="J38" s="81"/>
      <c r="K38" s="92">
        <f>+K36+K29</f>
        <v>-1376</v>
      </c>
      <c r="L38" s="81"/>
      <c r="M38" s="92">
        <f>+M36+M29</f>
        <v>-927</v>
      </c>
      <c r="N38" s="81"/>
      <c r="O38" s="81"/>
      <c r="P38" s="38"/>
    </row>
    <row r="39" spans="1:16" ht="6" customHeight="1" thickTop="1">
      <c r="A39" s="7"/>
      <c r="D39" s="3"/>
      <c r="E39" s="1"/>
      <c r="G39" s="81"/>
      <c r="H39" s="81"/>
      <c r="I39" s="81"/>
      <c r="J39" s="81"/>
      <c r="K39" s="81"/>
      <c r="L39" s="81"/>
      <c r="M39" s="81"/>
      <c r="N39" s="90"/>
      <c r="O39" s="90"/>
      <c r="P39" s="19"/>
    </row>
    <row r="40" spans="1:16" ht="21" customHeight="1">
      <c r="A40" s="7" t="s">
        <v>122</v>
      </c>
      <c r="B40" s="3"/>
      <c r="C40" s="3"/>
      <c r="D40" s="3"/>
      <c r="E40" s="1"/>
      <c r="G40" s="81"/>
      <c r="H40" s="81"/>
      <c r="I40" s="81"/>
      <c r="J40" s="81"/>
      <c r="K40" s="81"/>
      <c r="L40" s="81"/>
      <c r="M40" s="81"/>
      <c r="N40" s="90"/>
      <c r="O40" s="90"/>
      <c r="P40" s="19"/>
    </row>
    <row r="41" spans="1:16" ht="21" customHeight="1">
      <c r="A41" s="7"/>
      <c r="B41" s="3" t="s">
        <v>94</v>
      </c>
      <c r="C41" s="3"/>
      <c r="D41" s="3"/>
      <c r="E41" s="1"/>
      <c r="G41" s="81">
        <f>+G29</f>
        <v>-2544</v>
      </c>
      <c r="H41" s="81"/>
      <c r="I41" s="81">
        <f>+I29</f>
        <v>-2246</v>
      </c>
      <c r="J41" s="81"/>
      <c r="K41" s="81">
        <f>+K29</f>
        <v>-1422</v>
      </c>
      <c r="L41" s="81"/>
      <c r="M41" s="81">
        <f>+M29</f>
        <v>-204</v>
      </c>
      <c r="N41" s="90"/>
      <c r="O41" s="90"/>
      <c r="P41" s="19"/>
    </row>
    <row r="42" spans="1:16" ht="21" customHeight="1">
      <c r="A42" s="7"/>
      <c r="B42" s="3" t="s">
        <v>53</v>
      </c>
      <c r="C42" s="3"/>
      <c r="D42" s="3"/>
      <c r="E42" s="1"/>
      <c r="G42" s="98" t="s">
        <v>40</v>
      </c>
      <c r="H42" s="98"/>
      <c r="I42" s="98" t="s">
        <v>40</v>
      </c>
      <c r="J42" s="98"/>
      <c r="K42" s="98" t="s">
        <v>40</v>
      </c>
      <c r="L42" s="98"/>
      <c r="M42" s="98" t="s">
        <v>40</v>
      </c>
      <c r="N42" s="90"/>
      <c r="O42" s="90"/>
      <c r="P42" s="19"/>
    </row>
    <row r="43" spans="1:16" ht="21" customHeight="1" thickBot="1">
      <c r="A43" s="7"/>
      <c r="B43" s="3"/>
      <c r="C43" s="3"/>
      <c r="D43" s="3"/>
      <c r="E43" s="1"/>
      <c r="G43" s="93">
        <f>SUM(G41:G42)</f>
        <v>-2544</v>
      </c>
      <c r="H43" s="81"/>
      <c r="I43" s="93">
        <f>SUM(I41:I42)</f>
        <v>-2246</v>
      </c>
      <c r="J43" s="81"/>
      <c r="K43" s="93">
        <f>SUM(K41:K42)</f>
        <v>-1422</v>
      </c>
      <c r="L43" s="81"/>
      <c r="M43" s="93">
        <f>SUM(M41:M42)</f>
        <v>-204</v>
      </c>
      <c r="N43" s="90"/>
      <c r="O43" s="90"/>
      <c r="P43" s="19"/>
    </row>
    <row r="44" spans="4:16" ht="6" customHeight="1" thickTop="1">
      <c r="D44" s="3"/>
      <c r="E44" s="1"/>
      <c r="G44" s="22"/>
      <c r="H44" s="22"/>
      <c r="I44" s="22"/>
      <c r="J44" s="22"/>
      <c r="K44" s="22"/>
      <c r="L44" s="22"/>
      <c r="M44" s="22"/>
      <c r="N44" s="23"/>
      <c r="O44" s="23"/>
      <c r="P44" s="19"/>
    </row>
    <row r="45" spans="1:16" ht="21" customHeight="1">
      <c r="A45" s="7" t="s">
        <v>123</v>
      </c>
      <c r="B45" s="3"/>
      <c r="D45" s="3"/>
      <c r="E45" s="1"/>
      <c r="G45" s="22"/>
      <c r="H45" s="22"/>
      <c r="I45" s="22"/>
      <c r="J45" s="22"/>
      <c r="K45" s="22"/>
      <c r="L45" s="22"/>
      <c r="M45" s="22"/>
      <c r="N45" s="23"/>
      <c r="O45" s="23"/>
      <c r="P45" s="19"/>
    </row>
    <row r="46" spans="2:16" ht="21" customHeight="1">
      <c r="B46" s="3" t="s">
        <v>94</v>
      </c>
      <c r="D46" s="3"/>
      <c r="E46" s="1"/>
      <c r="G46" s="81">
        <f>+G38</f>
        <v>-2498</v>
      </c>
      <c r="H46" s="22"/>
      <c r="I46" s="9">
        <f>+I38</f>
        <v>-2969</v>
      </c>
      <c r="J46" s="22"/>
      <c r="K46" s="81">
        <f>+K38</f>
        <v>-1376</v>
      </c>
      <c r="L46" s="22"/>
      <c r="M46" s="9">
        <f>+M38</f>
        <v>-927</v>
      </c>
      <c r="N46" s="23"/>
      <c r="O46" s="8"/>
      <c r="P46" s="19"/>
    </row>
    <row r="47" spans="2:16" ht="21" customHeight="1">
      <c r="B47" s="3" t="s">
        <v>53</v>
      </c>
      <c r="D47" s="3"/>
      <c r="E47" s="1"/>
      <c r="G47" s="98" t="s">
        <v>40</v>
      </c>
      <c r="H47" s="98"/>
      <c r="I47" s="98" t="s">
        <v>40</v>
      </c>
      <c r="J47" s="98"/>
      <c r="K47" s="98" t="s">
        <v>40</v>
      </c>
      <c r="L47" s="98"/>
      <c r="M47" s="98" t="s">
        <v>40</v>
      </c>
      <c r="N47" s="94"/>
      <c r="O47" s="94"/>
      <c r="P47" s="19"/>
    </row>
    <row r="48" spans="4:18" ht="21" customHeight="1" thickBot="1">
      <c r="D48" s="3"/>
      <c r="E48" s="1"/>
      <c r="G48" s="93">
        <f>SUM(G46:G47)</f>
        <v>-2498</v>
      </c>
      <c r="H48" s="22"/>
      <c r="I48" s="95">
        <f>SUM(I46:I47)</f>
        <v>-2969</v>
      </c>
      <c r="J48" s="22"/>
      <c r="K48" s="93">
        <f>SUM(K46:K47)</f>
        <v>-1376</v>
      </c>
      <c r="L48" s="22"/>
      <c r="M48" s="95">
        <f>SUM(M46:M47)</f>
        <v>-927</v>
      </c>
      <c r="N48" s="23"/>
      <c r="O48" s="8"/>
      <c r="P48" s="24"/>
      <c r="Q48" s="24"/>
      <c r="R48" s="24"/>
    </row>
    <row r="49" spans="4:18" ht="6" customHeight="1" thickTop="1">
      <c r="D49" s="3"/>
      <c r="E49" s="1"/>
      <c r="G49" s="22"/>
      <c r="H49" s="22"/>
      <c r="I49" s="22"/>
      <c r="J49" s="22"/>
      <c r="K49" s="22"/>
      <c r="L49" s="22"/>
      <c r="M49" s="22"/>
      <c r="N49" s="23"/>
      <c r="O49" s="23"/>
      <c r="P49" s="24"/>
      <c r="Q49" s="24"/>
      <c r="R49" s="24"/>
    </row>
    <row r="50" spans="1:18" s="3" customFormat="1" ht="21" customHeight="1" thickBot="1">
      <c r="A50" s="25" t="s">
        <v>162</v>
      </c>
      <c r="E50" s="20">
        <v>21</v>
      </c>
      <c r="G50" s="96">
        <f>+G41/1122298</f>
        <v>-0.0022667776294709604</v>
      </c>
      <c r="H50" s="22"/>
      <c r="I50" s="96">
        <f>+I41/1041096</f>
        <v>-0.0021573418781745393</v>
      </c>
      <c r="J50" s="22"/>
      <c r="K50" s="96">
        <f>+K41/1122298</f>
        <v>-0.0012670431560957963</v>
      </c>
      <c r="L50" s="22"/>
      <c r="M50" s="96">
        <f>+M41/1041096</f>
        <v>-0.000195947347795016</v>
      </c>
      <c r="N50" s="22"/>
      <c r="O50" s="22"/>
      <c r="P50" s="80"/>
      <c r="Q50" s="80"/>
      <c r="R50" s="80"/>
    </row>
    <row r="51" spans="5:18" s="3" customFormat="1" ht="6" customHeight="1" thickTop="1">
      <c r="E51" s="1"/>
      <c r="G51" s="22"/>
      <c r="H51" s="22"/>
      <c r="I51" s="22"/>
      <c r="J51" s="22"/>
      <c r="K51" s="22"/>
      <c r="L51" s="22"/>
      <c r="M51" s="22"/>
      <c r="N51" s="22"/>
      <c r="O51" s="22"/>
      <c r="P51" s="80"/>
      <c r="Q51" s="80"/>
      <c r="R51" s="80"/>
    </row>
    <row r="52" ht="14.25" customHeight="1"/>
    <row r="53" ht="12.75" customHeight="1"/>
  </sheetData>
  <sheetProtection/>
  <mergeCells count="4">
    <mergeCell ref="K1:M1"/>
    <mergeCell ref="G6:I6"/>
    <mergeCell ref="K6:M6"/>
    <mergeCell ref="G5:M5"/>
  </mergeCells>
  <printOptions/>
  <pageMargins left="0.7086614173228347" right="0.11811023622047245" top="0.7874015748031497" bottom="0.5905511811023623" header="0.3937007874015748" footer="0.3937007874015748"/>
  <pageSetup firstPageNumber="4" useFirstPageNumber="1" horizontalDpi="600" verticalDpi="600" orientation="portrait" paperSize="9" scale="79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110" zoomScaleNormal="70" zoomScaleSheetLayoutView="110" workbookViewId="0" topLeftCell="B13">
      <selection activeCell="K10" sqref="K10"/>
    </sheetView>
  </sheetViews>
  <sheetFormatPr defaultColWidth="9.140625" defaultRowHeight="24.75" customHeight="1"/>
  <cols>
    <col min="1" max="1" width="48.7109375" style="34" customWidth="1"/>
    <col min="2" max="2" width="1.57421875" style="34" customWidth="1"/>
    <col min="3" max="3" width="15.7109375" style="34" customWidth="1"/>
    <col min="4" max="4" width="1.421875" style="34" customWidth="1"/>
    <col min="5" max="5" width="15.7109375" style="34" customWidth="1"/>
    <col min="6" max="6" width="1.421875" style="34" customWidth="1"/>
    <col min="7" max="7" width="15.7109375" style="34" customWidth="1"/>
    <col min="8" max="8" width="1.421875" style="34" customWidth="1"/>
    <col min="9" max="9" width="15.7109375" style="34" customWidth="1"/>
    <col min="10" max="10" width="1.28515625" style="34" customWidth="1"/>
    <col min="11" max="11" width="23.7109375" style="34" bestFit="1" customWidth="1"/>
    <col min="12" max="12" width="1.28515625" style="34" customWidth="1"/>
    <col min="13" max="13" width="15.7109375" style="34" customWidth="1"/>
    <col min="14" max="14" width="1.28515625" style="34" customWidth="1"/>
    <col min="15" max="15" width="15.7109375" style="34" customWidth="1"/>
    <col min="16" max="16" width="1.28515625" style="34" customWidth="1"/>
    <col min="17" max="17" width="15.7109375" style="34" customWidth="1"/>
    <col min="18" max="18" width="5.57421875" style="34" customWidth="1"/>
    <col min="19" max="19" width="9.57421875" style="34" bestFit="1" customWidth="1"/>
    <col min="20" max="20" width="9.8515625" style="34" bestFit="1" customWidth="1"/>
    <col min="21" max="16384" width="9.140625" style="34" customWidth="1"/>
  </cols>
  <sheetData>
    <row r="1" spans="1:18" ht="2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3"/>
      <c r="P1" s="3"/>
      <c r="Q1" s="53" t="s">
        <v>81</v>
      </c>
      <c r="R1" s="53"/>
    </row>
    <row r="2" spans="1:18" ht="24" customHeight="1">
      <c r="A2" s="7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"/>
      <c r="P2" s="3"/>
      <c r="Q2" s="53" t="s">
        <v>82</v>
      </c>
      <c r="R2" s="53"/>
    </row>
    <row r="3" spans="1:18" ht="24" customHeight="1">
      <c r="A3" s="7" t="s">
        <v>149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"/>
      <c r="N3" s="7"/>
      <c r="O3" s="7"/>
      <c r="P3" s="7"/>
      <c r="Q3" s="7"/>
      <c r="R3" s="7"/>
    </row>
    <row r="4" spans="1:13" ht="7.5" customHeight="1">
      <c r="A4" s="37"/>
      <c r="B4" s="37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8" ht="21.75" customHeight="1">
      <c r="A5" s="37"/>
      <c r="B5" s="37"/>
      <c r="C5" s="130" t="s">
        <v>88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"/>
    </row>
    <row r="6" spans="1:18" ht="21.75" customHeight="1">
      <c r="A6" s="37"/>
      <c r="B6" s="37"/>
      <c r="C6" s="131" t="s">
        <v>1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"/>
    </row>
    <row r="7" spans="1:18" ht="21.75" customHeight="1">
      <c r="A7" s="3"/>
      <c r="B7" s="37"/>
      <c r="D7" s="1"/>
      <c r="E7" s="1"/>
      <c r="F7" s="1"/>
      <c r="G7" s="1"/>
      <c r="H7" s="1"/>
      <c r="I7" s="1"/>
      <c r="J7" s="1"/>
      <c r="K7" s="47" t="s">
        <v>57</v>
      </c>
      <c r="L7" s="3"/>
      <c r="M7" s="1"/>
      <c r="N7" s="3"/>
      <c r="O7" s="1"/>
      <c r="P7" s="3"/>
      <c r="Q7" s="3"/>
      <c r="R7" s="3"/>
    </row>
    <row r="8" spans="1:18" ht="21.75" customHeight="1">
      <c r="A8" s="3"/>
      <c r="B8" s="37"/>
      <c r="D8" s="1"/>
      <c r="E8" s="1"/>
      <c r="F8" s="1"/>
      <c r="G8" s="1"/>
      <c r="H8" s="1"/>
      <c r="I8" s="1"/>
      <c r="J8" s="1"/>
      <c r="K8" s="61" t="s">
        <v>19</v>
      </c>
      <c r="L8" s="3"/>
      <c r="M8" s="1"/>
      <c r="N8" s="3"/>
      <c r="O8" s="1"/>
      <c r="P8" s="3"/>
      <c r="Q8" s="3"/>
      <c r="R8" s="3"/>
    </row>
    <row r="9" spans="1:18" ht="21.75" customHeight="1">
      <c r="A9" s="3"/>
      <c r="B9" s="37"/>
      <c r="D9" s="1"/>
      <c r="E9" s="1"/>
      <c r="F9" s="1"/>
      <c r="G9" s="130" t="s">
        <v>159</v>
      </c>
      <c r="H9" s="130"/>
      <c r="I9" s="130"/>
      <c r="J9" s="1"/>
      <c r="K9" s="58" t="s">
        <v>97</v>
      </c>
      <c r="L9" s="3"/>
      <c r="M9" s="1"/>
      <c r="N9" s="3"/>
      <c r="O9" s="1"/>
      <c r="P9" s="3"/>
      <c r="Q9" s="3"/>
      <c r="R9" s="3"/>
    </row>
    <row r="10" spans="1:15" ht="21.75" customHeight="1">
      <c r="A10" s="3"/>
      <c r="B10" s="3"/>
      <c r="D10" s="1"/>
      <c r="E10" s="1"/>
      <c r="F10" s="1"/>
      <c r="G10" s="1" t="s">
        <v>41</v>
      </c>
      <c r="H10" s="1"/>
      <c r="I10" s="1"/>
      <c r="J10" s="1"/>
      <c r="K10" s="1" t="s">
        <v>75</v>
      </c>
      <c r="L10" s="1"/>
      <c r="M10" s="1" t="s">
        <v>61</v>
      </c>
      <c r="O10" s="1" t="s">
        <v>104</v>
      </c>
    </row>
    <row r="11" spans="1:18" ht="21.75" customHeight="1">
      <c r="A11" s="3"/>
      <c r="B11" s="3"/>
      <c r="C11" s="44" t="s">
        <v>68</v>
      </c>
      <c r="D11" s="1"/>
      <c r="E11" s="1"/>
      <c r="F11" s="1"/>
      <c r="G11" s="1" t="s">
        <v>42</v>
      </c>
      <c r="H11" s="1"/>
      <c r="I11" s="1"/>
      <c r="J11" s="1"/>
      <c r="K11" s="1" t="s">
        <v>105</v>
      </c>
      <c r="L11" s="1"/>
      <c r="M11" s="1" t="s">
        <v>19</v>
      </c>
      <c r="O11" s="1" t="s">
        <v>89</v>
      </c>
      <c r="Q11" s="1" t="s">
        <v>61</v>
      </c>
      <c r="R11" s="1"/>
    </row>
    <row r="12" spans="1:18" ht="21.75" customHeight="1">
      <c r="A12" s="3"/>
      <c r="B12" s="3"/>
      <c r="C12" s="45" t="s">
        <v>69</v>
      </c>
      <c r="D12" s="1"/>
      <c r="E12" s="40" t="s">
        <v>45</v>
      </c>
      <c r="F12" s="1"/>
      <c r="G12" s="40" t="s">
        <v>22</v>
      </c>
      <c r="H12" s="1"/>
      <c r="I12" s="40" t="s">
        <v>43</v>
      </c>
      <c r="J12" s="1"/>
      <c r="K12" s="40" t="s">
        <v>106</v>
      </c>
      <c r="L12" s="1"/>
      <c r="M12" s="40" t="s">
        <v>80</v>
      </c>
      <c r="N12" s="3"/>
      <c r="O12" s="40" t="s">
        <v>54</v>
      </c>
      <c r="P12" s="3"/>
      <c r="Q12" s="40" t="s">
        <v>19</v>
      </c>
      <c r="R12" s="1"/>
    </row>
    <row r="13" spans="1:18" ht="7.5" customHeight="1">
      <c r="A13" s="3"/>
      <c r="B13" s="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3"/>
      <c r="O13" s="1"/>
      <c r="P13" s="3"/>
      <c r="Q13" s="1"/>
      <c r="R13" s="1"/>
    </row>
    <row r="14" spans="1:18" ht="21.75" customHeight="1">
      <c r="A14" s="125" t="s">
        <v>145</v>
      </c>
      <c r="C14" s="46">
        <v>1122298</v>
      </c>
      <c r="D14" s="46"/>
      <c r="E14" s="46">
        <v>208730</v>
      </c>
      <c r="F14" s="46"/>
      <c r="G14" s="46">
        <v>13405</v>
      </c>
      <c r="H14" s="46"/>
      <c r="I14" s="46">
        <v>101618</v>
      </c>
      <c r="J14" s="46"/>
      <c r="K14" s="46">
        <v>-4567</v>
      </c>
      <c r="L14" s="46"/>
      <c r="M14" s="12">
        <f>+SUM(C14:K14)</f>
        <v>1441484</v>
      </c>
      <c r="N14" s="46"/>
      <c r="O14" s="11" t="s">
        <v>40</v>
      </c>
      <c r="P14" s="46"/>
      <c r="Q14" s="12">
        <f>+SUM(M14:O14)</f>
        <v>1441484</v>
      </c>
      <c r="R14" s="9"/>
    </row>
    <row r="15" spans="1:18" ht="21.75" customHeight="1">
      <c r="A15" s="7" t="s">
        <v>95</v>
      </c>
      <c r="C15" s="11"/>
      <c r="D15" s="12"/>
      <c r="E15" s="11"/>
      <c r="F15" s="11"/>
      <c r="G15" s="11"/>
      <c r="H15" s="12"/>
      <c r="I15" s="11"/>
      <c r="J15" s="12"/>
      <c r="K15" s="11"/>
      <c r="L15" s="12"/>
      <c r="M15" s="12"/>
      <c r="N15" s="10"/>
      <c r="O15" s="11"/>
      <c r="P15" s="10"/>
      <c r="Q15" s="10"/>
      <c r="R15" s="10"/>
    </row>
    <row r="16" spans="1:18" ht="21.75" customHeight="1">
      <c r="A16" s="3" t="s">
        <v>86</v>
      </c>
      <c r="C16" s="11" t="s">
        <v>40</v>
      </c>
      <c r="D16" s="12"/>
      <c r="E16" s="11" t="s">
        <v>40</v>
      </c>
      <c r="F16" s="11"/>
      <c r="G16" s="11" t="s">
        <v>40</v>
      </c>
      <c r="H16" s="12"/>
      <c r="I16" s="11">
        <f>+งบกำไรขาดทุนเบ็ดเสร็จ!G29</f>
        <v>-2544</v>
      </c>
      <c r="J16" s="12"/>
      <c r="K16" s="11" t="s">
        <v>40</v>
      </c>
      <c r="L16" s="12"/>
      <c r="M16" s="12">
        <f>SUM(I16:L16)</f>
        <v>-2544</v>
      </c>
      <c r="N16" s="10"/>
      <c r="O16" s="11" t="s">
        <v>40</v>
      </c>
      <c r="P16" s="10"/>
      <c r="Q16" s="12">
        <f>SUM(M16:O16)</f>
        <v>-2544</v>
      </c>
      <c r="R16" s="10"/>
    </row>
    <row r="17" spans="1:18" ht="21.75" customHeight="1">
      <c r="A17" s="3" t="s">
        <v>97</v>
      </c>
      <c r="C17" s="11" t="s">
        <v>40</v>
      </c>
      <c r="D17" s="12"/>
      <c r="E17" s="11" t="s">
        <v>40</v>
      </c>
      <c r="F17" s="11"/>
      <c r="G17" s="11" t="s">
        <v>40</v>
      </c>
      <c r="H17" s="12"/>
      <c r="I17" s="11" t="s">
        <v>40</v>
      </c>
      <c r="J17" s="12"/>
      <c r="K17" s="11">
        <f>+งบกำไรขาดทุนเบ็ดเสร็จ!G36</f>
        <v>46</v>
      </c>
      <c r="L17" s="12"/>
      <c r="M17" s="12">
        <f>SUM(I17:K17)</f>
        <v>46</v>
      </c>
      <c r="N17" s="10"/>
      <c r="O17" s="11" t="s">
        <v>40</v>
      </c>
      <c r="P17" s="10"/>
      <c r="Q17" s="12">
        <f>SUM(M17:O17)</f>
        <v>46</v>
      </c>
      <c r="R17" s="10"/>
    </row>
    <row r="18" spans="1:18" ht="21.75" customHeight="1">
      <c r="A18" s="7" t="s">
        <v>96</v>
      </c>
      <c r="C18" s="59" t="s">
        <v>40</v>
      </c>
      <c r="D18" s="12"/>
      <c r="E18" s="59" t="s">
        <v>40</v>
      </c>
      <c r="F18" s="12"/>
      <c r="G18" s="59" t="s">
        <v>40</v>
      </c>
      <c r="H18" s="12"/>
      <c r="I18" s="13">
        <f>SUM(I16:I17)</f>
        <v>-2544</v>
      </c>
      <c r="J18" s="12"/>
      <c r="K18" s="13">
        <f>SUM(K16:K17)</f>
        <v>46</v>
      </c>
      <c r="L18" s="12"/>
      <c r="M18" s="13">
        <f>SUM(M16:M17)</f>
        <v>-2498</v>
      </c>
      <c r="N18" s="12"/>
      <c r="O18" s="59" t="s">
        <v>40</v>
      </c>
      <c r="P18" s="12"/>
      <c r="Q18" s="13">
        <f>SUM(M18:O18)</f>
        <v>-2498</v>
      </c>
      <c r="R18" s="10"/>
    </row>
    <row r="19" spans="1:18" ht="21.75" customHeight="1" thickBot="1">
      <c r="A19" s="125" t="s">
        <v>150</v>
      </c>
      <c r="B19" s="37"/>
      <c r="C19" s="75">
        <f>SUM(C14,C18)</f>
        <v>1122298</v>
      </c>
      <c r="D19" s="12"/>
      <c r="E19" s="75">
        <f>SUM(E14,E18)</f>
        <v>208730</v>
      </c>
      <c r="F19" s="12"/>
      <c r="G19" s="75">
        <f>SUM(G14,G18)</f>
        <v>13405</v>
      </c>
      <c r="H19" s="12"/>
      <c r="I19" s="75">
        <f>SUM(I14,I18)</f>
        <v>99074</v>
      </c>
      <c r="J19" s="12"/>
      <c r="K19" s="75">
        <f>SUM(K14,K18)</f>
        <v>-4521</v>
      </c>
      <c r="L19" s="12"/>
      <c r="M19" s="75">
        <f>SUM(M14,M18)</f>
        <v>1438986</v>
      </c>
      <c r="N19" s="12">
        <f>+N14+N18</f>
        <v>0</v>
      </c>
      <c r="O19" s="110" t="s">
        <v>40</v>
      </c>
      <c r="P19" s="12"/>
      <c r="Q19" s="75">
        <f>SUM(Q14,Q18)</f>
        <v>1438986</v>
      </c>
      <c r="R19" s="9"/>
    </row>
    <row r="20" spans="1:18" ht="21.75" customHeight="1" thickTop="1">
      <c r="A20" s="3"/>
      <c r="B20" s="3"/>
      <c r="C20" s="11"/>
      <c r="D20" s="11"/>
      <c r="E20" s="46"/>
      <c r="F20" s="46"/>
      <c r="G20" s="11"/>
      <c r="H20" s="11"/>
      <c r="I20" s="11"/>
      <c r="J20" s="11"/>
      <c r="K20" s="11"/>
      <c r="L20" s="11"/>
      <c r="M20" s="11"/>
      <c r="N20" s="10"/>
      <c r="O20" s="11"/>
      <c r="P20" s="10"/>
      <c r="Q20" s="11"/>
      <c r="R20" s="1"/>
    </row>
    <row r="21" spans="1:18" ht="21.75" customHeight="1">
      <c r="A21" s="125" t="s">
        <v>116</v>
      </c>
      <c r="C21" s="46">
        <v>1122298</v>
      </c>
      <c r="D21" s="46"/>
      <c r="E21" s="46">
        <v>208730</v>
      </c>
      <c r="F21" s="46"/>
      <c r="G21" s="46">
        <v>8709</v>
      </c>
      <c r="H21" s="46"/>
      <c r="I21" s="46">
        <v>195</v>
      </c>
      <c r="J21" s="46"/>
      <c r="K21" s="46">
        <v>-1658</v>
      </c>
      <c r="L21" s="46"/>
      <c r="M21" s="12">
        <v>1338274</v>
      </c>
      <c r="N21" s="46"/>
      <c r="O21" s="11" t="s">
        <v>40</v>
      </c>
      <c r="P21" s="46"/>
      <c r="Q21" s="12">
        <v>1338274</v>
      </c>
      <c r="R21" s="9"/>
    </row>
    <row r="22" spans="1:18" ht="21.75" customHeight="1">
      <c r="A22" s="7" t="s">
        <v>95</v>
      </c>
      <c r="C22" s="11"/>
      <c r="D22" s="12"/>
      <c r="E22" s="11"/>
      <c r="F22" s="11"/>
      <c r="G22" s="11"/>
      <c r="H22" s="12"/>
      <c r="I22" s="11"/>
      <c r="J22" s="12"/>
      <c r="K22" s="11"/>
      <c r="L22" s="12"/>
      <c r="M22" s="12"/>
      <c r="N22" s="10"/>
      <c r="O22" s="11"/>
      <c r="P22" s="10"/>
      <c r="Q22" s="10"/>
      <c r="R22" s="10"/>
    </row>
    <row r="23" spans="1:18" ht="21.75" customHeight="1">
      <c r="A23" s="3" t="s">
        <v>86</v>
      </c>
      <c r="C23" s="11" t="s">
        <v>40</v>
      </c>
      <c r="D23" s="12"/>
      <c r="E23" s="11" t="s">
        <v>40</v>
      </c>
      <c r="F23" s="12"/>
      <c r="G23" s="11" t="s">
        <v>40</v>
      </c>
      <c r="H23" s="12"/>
      <c r="I23" s="12">
        <v>-2246</v>
      </c>
      <c r="J23" s="12"/>
      <c r="K23" s="11" t="s">
        <v>40</v>
      </c>
      <c r="L23" s="12"/>
      <c r="M23" s="12">
        <f>SUM(C23:K23)</f>
        <v>-2246</v>
      </c>
      <c r="N23" s="12"/>
      <c r="O23" s="11" t="s">
        <v>40</v>
      </c>
      <c r="P23" s="12"/>
      <c r="Q23" s="12">
        <f>SUM(M23:P23)</f>
        <v>-2246</v>
      </c>
      <c r="R23" s="10"/>
    </row>
    <row r="24" spans="1:18" ht="21.75" customHeight="1">
      <c r="A24" s="3" t="s">
        <v>97</v>
      </c>
      <c r="C24" s="11" t="s">
        <v>40</v>
      </c>
      <c r="D24" s="12"/>
      <c r="E24" s="11" t="s">
        <v>40</v>
      </c>
      <c r="F24" s="12"/>
      <c r="G24" s="11" t="s">
        <v>40</v>
      </c>
      <c r="H24" s="12"/>
      <c r="I24" s="11" t="s">
        <v>40</v>
      </c>
      <c r="J24" s="12"/>
      <c r="K24" s="12">
        <v>-723</v>
      </c>
      <c r="L24" s="12"/>
      <c r="M24" s="12">
        <f>SUM(C24:K24)</f>
        <v>-723</v>
      </c>
      <c r="N24" s="12"/>
      <c r="O24" s="11" t="s">
        <v>40</v>
      </c>
      <c r="P24" s="12"/>
      <c r="Q24" s="12">
        <f>SUM(M24:P24)</f>
        <v>-723</v>
      </c>
      <c r="R24" s="10"/>
    </row>
    <row r="25" spans="1:19" ht="21.75" customHeight="1">
      <c r="A25" s="7" t="s">
        <v>96</v>
      </c>
      <c r="C25" s="59" t="s">
        <v>40</v>
      </c>
      <c r="D25" s="12"/>
      <c r="E25" s="59" t="s">
        <v>40</v>
      </c>
      <c r="F25" s="11"/>
      <c r="G25" s="59" t="s">
        <v>40</v>
      </c>
      <c r="H25" s="12"/>
      <c r="I25" s="59">
        <f>SUM(I23:I24)</f>
        <v>-2246</v>
      </c>
      <c r="J25" s="12"/>
      <c r="K25" s="59">
        <f>SUM(K23:K24)</f>
        <v>-723</v>
      </c>
      <c r="L25" s="12"/>
      <c r="M25" s="59">
        <f>SUM(M23:M24)</f>
        <v>-2969</v>
      </c>
      <c r="N25" s="10"/>
      <c r="O25" s="59" t="s">
        <v>40</v>
      </c>
      <c r="P25" s="10"/>
      <c r="Q25" s="59">
        <f>SUM(Q23:Q24)</f>
        <v>-2969</v>
      </c>
      <c r="R25" s="10"/>
      <c r="S25" s="65"/>
    </row>
    <row r="26" spans="1:18" ht="21.75" customHeight="1" thickBot="1">
      <c r="A26" s="125" t="s">
        <v>117</v>
      </c>
      <c r="B26" s="37"/>
      <c r="C26" s="75">
        <f>SUM(C21,C25)</f>
        <v>1122298</v>
      </c>
      <c r="D26" s="12"/>
      <c r="E26" s="75">
        <f>SUM(E21,E25)</f>
        <v>208730</v>
      </c>
      <c r="F26" s="12"/>
      <c r="G26" s="75">
        <f>SUM(G21,G25)</f>
        <v>8709</v>
      </c>
      <c r="H26" s="12"/>
      <c r="I26" s="75">
        <f>SUM(I21,I25)</f>
        <v>-2051</v>
      </c>
      <c r="J26" s="12"/>
      <c r="K26" s="75">
        <f>SUM(K21,K25)</f>
        <v>-2381</v>
      </c>
      <c r="L26" s="12"/>
      <c r="M26" s="75">
        <f>SUM(M21,M25)</f>
        <v>1335305</v>
      </c>
      <c r="N26" s="10"/>
      <c r="O26" s="126" t="s">
        <v>40</v>
      </c>
      <c r="P26" s="10"/>
      <c r="Q26" s="75">
        <f>SUM(Q21,Q25)</f>
        <v>1335305</v>
      </c>
      <c r="R26" s="9"/>
    </row>
    <row r="27" spans="1:18" ht="22.5" customHeight="1" thickTop="1">
      <c r="A27" s="3"/>
      <c r="B27" s="3"/>
      <c r="C27" s="44"/>
      <c r="D27" s="1"/>
      <c r="G27" s="1"/>
      <c r="H27" s="1"/>
      <c r="I27" s="1"/>
      <c r="J27" s="1"/>
      <c r="K27" s="1"/>
      <c r="L27" s="1"/>
      <c r="M27" s="1"/>
      <c r="N27" s="3"/>
      <c r="O27" s="1"/>
      <c r="P27" s="3"/>
      <c r="Q27" s="1"/>
      <c r="R27" s="1"/>
    </row>
    <row r="28" spans="1:18" ht="24" customHeight="1">
      <c r="A28" s="35"/>
      <c r="B28" s="37"/>
      <c r="C28" s="9"/>
      <c r="D28" s="9"/>
      <c r="E28" s="9"/>
      <c r="F28" s="9"/>
      <c r="G28" s="9"/>
      <c r="H28" s="9"/>
      <c r="I28" s="9"/>
      <c r="J28" s="9"/>
      <c r="K28" s="9"/>
      <c r="L28" s="9"/>
      <c r="M28" s="107"/>
      <c r="N28" s="3"/>
      <c r="O28" s="16"/>
      <c r="P28" s="3"/>
      <c r="Q28" s="9"/>
      <c r="R28" s="9"/>
    </row>
    <row r="31" spans="9:15" s="49" customFormat="1" ht="24.75" customHeight="1">
      <c r="I31" s="46"/>
      <c r="O31" s="50"/>
    </row>
    <row r="32" s="49" customFormat="1" ht="24.75" customHeight="1"/>
    <row r="33" s="49" customFormat="1" ht="24.75" customHeight="1">
      <c r="I33" s="46"/>
    </row>
    <row r="34" s="49" customFormat="1" ht="24.75" customHeight="1">
      <c r="I34" s="46"/>
    </row>
    <row r="35" s="49" customFormat="1" ht="24.75" customHeight="1"/>
    <row r="36" s="49" customFormat="1" ht="24.75" customHeight="1"/>
    <row r="37" s="49" customFormat="1" ht="24.75" customHeight="1"/>
    <row r="38" s="49" customFormat="1" ht="24.75" customHeight="1"/>
    <row r="39" s="49" customFormat="1" ht="24.75" customHeight="1"/>
    <row r="40" s="49" customFormat="1" ht="24.75" customHeight="1"/>
    <row r="45" ht="24.75" customHeight="1">
      <c r="I45" s="61"/>
    </row>
  </sheetData>
  <sheetProtection/>
  <mergeCells count="3">
    <mergeCell ref="C6:Q6"/>
    <mergeCell ref="C5:Q5"/>
    <mergeCell ref="G9:I9"/>
  </mergeCells>
  <printOptions/>
  <pageMargins left="0.7086614173228347" right="0.2755905511811024" top="0.7874015748031497" bottom="0.5905511811023623" header="0.3937007874015748" footer="0.3937007874015748"/>
  <pageSetup firstPageNumber="5" useFirstPageNumber="1" horizontalDpi="600" verticalDpi="600" orientation="landscape" paperSize="9" scale="80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2"/>
  <sheetViews>
    <sheetView view="pageBreakPreview" zoomScale="115" zoomScaleNormal="120" zoomScaleSheetLayoutView="115" zoomScalePageLayoutView="0" workbookViewId="0" topLeftCell="B9">
      <selection activeCell="I11" sqref="I11"/>
    </sheetView>
  </sheetViews>
  <sheetFormatPr defaultColWidth="9.140625" defaultRowHeight="22.5" customHeight="1"/>
  <cols>
    <col min="1" max="1" width="48.7109375" style="34" customWidth="1"/>
    <col min="2" max="2" width="1.57421875" style="34" customWidth="1"/>
    <col min="3" max="3" width="8.00390625" style="36" bestFit="1" customWidth="1"/>
    <col min="4" max="4" width="1.421875" style="34" customWidth="1"/>
    <col min="5" max="5" width="19.7109375" style="34" customWidth="1"/>
    <col min="6" max="6" width="1.421875" style="34" customWidth="1"/>
    <col min="7" max="7" width="19.7109375" style="34" customWidth="1"/>
    <col min="8" max="8" width="1.421875" style="34" customWidth="1"/>
    <col min="9" max="9" width="19.7109375" style="34" customWidth="1"/>
    <col min="10" max="10" width="1.421875" style="34" customWidth="1"/>
    <col min="11" max="11" width="19.7109375" style="34" customWidth="1"/>
    <col min="12" max="12" width="1.421875" style="34" customWidth="1"/>
    <col min="13" max="13" width="23.7109375" style="34" bestFit="1" customWidth="1"/>
    <col min="14" max="14" width="1.28515625" style="34" customWidth="1"/>
    <col min="15" max="15" width="19.7109375" style="34" customWidth="1"/>
    <col min="16" max="16" width="4.421875" style="34" customWidth="1"/>
    <col min="17" max="16384" width="9.140625" style="34" customWidth="1"/>
  </cols>
  <sheetData>
    <row r="1" spans="1:16" s="42" customFormat="1" ht="24" customHeight="1">
      <c r="A1" s="7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3"/>
      <c r="N1" s="3"/>
      <c r="O1" s="53" t="s">
        <v>81</v>
      </c>
      <c r="P1" s="28"/>
    </row>
    <row r="2" spans="1:16" s="42" customFormat="1" ht="24" customHeight="1">
      <c r="A2" s="7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18"/>
      <c r="M2" s="3"/>
      <c r="N2" s="3"/>
      <c r="O2" s="53" t="s">
        <v>82</v>
      </c>
      <c r="P2" s="28"/>
    </row>
    <row r="3" spans="1:16" s="42" customFormat="1" ht="24" customHeight="1">
      <c r="A3" s="7" t="str">
        <f>ส่วนของผู้ถือหุ้นงบรวม!A3</f>
        <v>สำหรับงวดสามเดือนสิ้นสุดวันที่ 31 มีนาคม 2562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7.5" customHeight="1">
      <c r="A4" s="37"/>
      <c r="B4" s="37"/>
      <c r="C4" s="1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1.75" customHeight="1">
      <c r="A5" s="37"/>
      <c r="B5" s="37"/>
      <c r="D5" s="3"/>
      <c r="E5" s="130" t="s">
        <v>88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"/>
    </row>
    <row r="6" spans="1:16" ht="21.75" customHeight="1">
      <c r="A6" s="37"/>
      <c r="B6" s="37"/>
      <c r="D6" s="3"/>
      <c r="E6" s="131" t="s">
        <v>65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"/>
    </row>
    <row r="7" spans="1:16" ht="21.75" customHeight="1">
      <c r="A7" s="37"/>
      <c r="B7" s="37"/>
      <c r="D7" s="3"/>
      <c r="E7" s="1"/>
      <c r="F7" s="1"/>
      <c r="G7" s="1"/>
      <c r="H7" s="1"/>
      <c r="I7" s="47"/>
      <c r="J7" s="47"/>
      <c r="K7" s="47"/>
      <c r="L7" s="1"/>
      <c r="M7" s="47" t="s">
        <v>57</v>
      </c>
      <c r="N7" s="43"/>
      <c r="O7" s="1"/>
      <c r="P7" s="1"/>
    </row>
    <row r="8" spans="1:16" ht="21.75" customHeight="1">
      <c r="A8" s="37"/>
      <c r="B8" s="37"/>
      <c r="D8" s="3"/>
      <c r="E8" s="1"/>
      <c r="F8" s="1"/>
      <c r="G8" s="1"/>
      <c r="H8" s="1"/>
      <c r="I8" s="135"/>
      <c r="J8" s="135"/>
      <c r="K8" s="135"/>
      <c r="L8" s="1"/>
      <c r="M8" s="61" t="s">
        <v>19</v>
      </c>
      <c r="N8" s="3"/>
      <c r="O8" s="1"/>
      <c r="P8" s="1"/>
    </row>
    <row r="9" spans="1:16" ht="21.75" customHeight="1">
      <c r="A9" s="37"/>
      <c r="B9" s="37"/>
      <c r="D9" s="3"/>
      <c r="E9" s="1"/>
      <c r="F9" s="1"/>
      <c r="G9" s="1"/>
      <c r="H9" s="1"/>
      <c r="I9" s="1"/>
      <c r="J9" s="1"/>
      <c r="K9" s="1"/>
      <c r="L9" s="1"/>
      <c r="M9" s="58" t="s">
        <v>97</v>
      </c>
      <c r="N9" s="1"/>
      <c r="O9" s="1"/>
      <c r="P9" s="1"/>
    </row>
    <row r="10" spans="1:16" ht="21.75" customHeight="1">
      <c r="A10" s="37"/>
      <c r="B10" s="37"/>
      <c r="D10" s="1"/>
      <c r="E10" s="1"/>
      <c r="F10" s="1"/>
      <c r="G10" s="1"/>
      <c r="H10" s="1"/>
      <c r="I10" s="130" t="s">
        <v>159</v>
      </c>
      <c r="J10" s="130"/>
      <c r="K10" s="130"/>
      <c r="L10" s="1"/>
      <c r="M10" s="1" t="s">
        <v>75</v>
      </c>
      <c r="N10" s="1"/>
      <c r="O10" s="1"/>
      <c r="P10" s="1"/>
    </row>
    <row r="11" spans="1:16" ht="21.75" customHeight="1">
      <c r="A11" s="37"/>
      <c r="B11" s="37"/>
      <c r="D11" s="1"/>
      <c r="E11" s="44" t="s">
        <v>68</v>
      </c>
      <c r="F11" s="1"/>
      <c r="G11" s="1"/>
      <c r="H11" s="1"/>
      <c r="I11" s="1" t="s">
        <v>71</v>
      </c>
      <c r="J11" s="1"/>
      <c r="K11" s="1"/>
      <c r="L11" s="1"/>
      <c r="M11" s="1" t="s">
        <v>105</v>
      </c>
      <c r="N11" s="1"/>
      <c r="O11" s="1" t="s">
        <v>61</v>
      </c>
      <c r="P11" s="1"/>
    </row>
    <row r="12" spans="1:16" ht="21.75" customHeight="1">
      <c r="A12" s="3"/>
      <c r="B12" s="3"/>
      <c r="C12" s="44"/>
      <c r="D12" s="1"/>
      <c r="E12" s="45" t="s">
        <v>69</v>
      </c>
      <c r="F12" s="1"/>
      <c r="G12" s="40" t="s">
        <v>45</v>
      </c>
      <c r="H12" s="1"/>
      <c r="I12" s="40" t="s">
        <v>58</v>
      </c>
      <c r="J12" s="1"/>
      <c r="K12" s="40" t="s">
        <v>43</v>
      </c>
      <c r="L12" s="1"/>
      <c r="M12" s="40" t="s">
        <v>106</v>
      </c>
      <c r="N12" s="1"/>
      <c r="O12" s="40" t="s">
        <v>19</v>
      </c>
      <c r="P12" s="1"/>
    </row>
    <row r="13" spans="1:16" ht="7.5" customHeight="1">
      <c r="A13" s="3"/>
      <c r="B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1.75" customHeight="1">
      <c r="A14" s="125" t="s">
        <v>145</v>
      </c>
      <c r="B14" s="3"/>
      <c r="D14" s="1"/>
      <c r="E14" s="46">
        <v>1122298</v>
      </c>
      <c r="F14" s="46"/>
      <c r="G14" s="46">
        <v>208730</v>
      </c>
      <c r="H14" s="46"/>
      <c r="I14" s="46">
        <v>13405</v>
      </c>
      <c r="J14" s="46"/>
      <c r="K14" s="46">
        <v>124726</v>
      </c>
      <c r="L14" s="46"/>
      <c r="M14" s="46">
        <v>-4567</v>
      </c>
      <c r="N14" s="46"/>
      <c r="O14" s="12">
        <f>SUM(E14:M14)</f>
        <v>1464592</v>
      </c>
      <c r="P14" s="1"/>
    </row>
    <row r="15" spans="1:16" ht="21.75" customHeight="1">
      <c r="A15" s="7" t="s">
        <v>95</v>
      </c>
      <c r="B15" s="3"/>
      <c r="D15" s="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"/>
    </row>
    <row r="16" spans="1:16" ht="21.75" customHeight="1">
      <c r="A16" s="3" t="s">
        <v>86</v>
      </c>
      <c r="B16" s="3"/>
      <c r="D16" s="1"/>
      <c r="E16" s="84" t="s">
        <v>40</v>
      </c>
      <c r="F16" s="11"/>
      <c r="G16" s="84" t="s">
        <v>40</v>
      </c>
      <c r="H16" s="11"/>
      <c r="I16" s="84" t="s">
        <v>40</v>
      </c>
      <c r="J16" s="11"/>
      <c r="K16" s="11">
        <f>+งบกำไรขาดทุนเบ็ดเสร็จ!K29</f>
        <v>-1422</v>
      </c>
      <c r="L16" s="11"/>
      <c r="M16" s="11" t="s">
        <v>40</v>
      </c>
      <c r="N16" s="11"/>
      <c r="O16" s="12">
        <f>SUM(E16:M16)</f>
        <v>-1422</v>
      </c>
      <c r="P16" s="1"/>
    </row>
    <row r="17" spans="1:16" ht="21.75" customHeight="1">
      <c r="A17" s="3" t="s">
        <v>97</v>
      </c>
      <c r="B17" s="3"/>
      <c r="D17" s="1"/>
      <c r="E17" s="84" t="s">
        <v>40</v>
      </c>
      <c r="F17" s="11"/>
      <c r="G17" s="84" t="s">
        <v>40</v>
      </c>
      <c r="H17" s="11"/>
      <c r="I17" s="84" t="s">
        <v>40</v>
      </c>
      <c r="J17" s="11"/>
      <c r="K17" s="11" t="s">
        <v>40</v>
      </c>
      <c r="L17" s="11"/>
      <c r="M17" s="12">
        <f>+งบกำไรขาดทุนเบ็ดเสร็จ!K36</f>
        <v>46</v>
      </c>
      <c r="N17" s="11"/>
      <c r="O17" s="12">
        <f>SUM(E17:M17)</f>
        <v>46</v>
      </c>
      <c r="P17" s="1"/>
    </row>
    <row r="18" spans="1:16" ht="21.75" customHeight="1">
      <c r="A18" s="7" t="s">
        <v>96</v>
      </c>
      <c r="B18" s="3"/>
      <c r="D18" s="1"/>
      <c r="E18" s="59" t="s">
        <v>40</v>
      </c>
      <c r="F18" s="11"/>
      <c r="G18" s="59" t="s">
        <v>40</v>
      </c>
      <c r="H18" s="11"/>
      <c r="I18" s="59" t="s">
        <v>40</v>
      </c>
      <c r="J18" s="11"/>
      <c r="K18" s="13">
        <f>SUM(K16:K17)</f>
        <v>-1422</v>
      </c>
      <c r="L18" s="11"/>
      <c r="M18" s="13">
        <f>SUM(M16:M17)</f>
        <v>46</v>
      </c>
      <c r="N18" s="11"/>
      <c r="O18" s="13">
        <f>SUM(O16:O17)</f>
        <v>-1376</v>
      </c>
      <c r="P18" s="1"/>
    </row>
    <row r="19" spans="1:16" ht="21.75" customHeight="1" thickBot="1">
      <c r="A19" s="125" t="s">
        <v>150</v>
      </c>
      <c r="B19" s="3"/>
      <c r="D19" s="1"/>
      <c r="E19" s="85">
        <f>SUM(E14,E18)</f>
        <v>1122298</v>
      </c>
      <c r="F19" s="11"/>
      <c r="G19" s="85">
        <f>SUM(G14,G18)</f>
        <v>208730</v>
      </c>
      <c r="H19" s="11"/>
      <c r="I19" s="85">
        <f>SUM(I14,I18)</f>
        <v>13405</v>
      </c>
      <c r="J19" s="11"/>
      <c r="K19" s="85">
        <f>SUM(K14,K18)</f>
        <v>123304</v>
      </c>
      <c r="L19" s="11"/>
      <c r="M19" s="85">
        <f>SUM(M14,M18)</f>
        <v>-4521</v>
      </c>
      <c r="N19" s="11"/>
      <c r="O19" s="85">
        <f>SUM(O14,O18)</f>
        <v>1463216</v>
      </c>
      <c r="P19" s="1"/>
    </row>
    <row r="20" spans="1:16" ht="21.75" customHeight="1" thickTop="1">
      <c r="A20" s="3"/>
      <c r="B20" s="3"/>
      <c r="D20" s="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"/>
    </row>
    <row r="21" spans="1:16" ht="21.75" customHeight="1">
      <c r="A21" s="125" t="s">
        <v>116</v>
      </c>
      <c r="B21" s="3"/>
      <c r="D21" s="1"/>
      <c r="E21" s="46">
        <v>1122298</v>
      </c>
      <c r="F21" s="46"/>
      <c r="G21" s="46">
        <v>208730</v>
      </c>
      <c r="H21" s="46"/>
      <c r="I21" s="46">
        <v>8709</v>
      </c>
      <c r="J21" s="46"/>
      <c r="K21" s="46">
        <v>48737</v>
      </c>
      <c r="L21" s="46"/>
      <c r="M21" s="46">
        <v>-1658</v>
      </c>
      <c r="N21" s="46"/>
      <c r="O21" s="12">
        <f>SUM(E21:M21)</f>
        <v>1386816</v>
      </c>
      <c r="P21" s="1"/>
    </row>
    <row r="22" spans="1:16" ht="21.75" customHeight="1">
      <c r="A22" s="7" t="s">
        <v>95</v>
      </c>
      <c r="B22" s="3"/>
      <c r="D22" s="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"/>
    </row>
    <row r="23" spans="1:16" ht="21.75" customHeight="1">
      <c r="A23" s="3" t="s">
        <v>86</v>
      </c>
      <c r="B23" s="3"/>
      <c r="D23" s="1"/>
      <c r="E23" s="84" t="s">
        <v>40</v>
      </c>
      <c r="F23" s="11"/>
      <c r="G23" s="84" t="s">
        <v>40</v>
      </c>
      <c r="H23" s="11"/>
      <c r="I23" s="84" t="s">
        <v>40</v>
      </c>
      <c r="J23" s="11"/>
      <c r="K23" s="11">
        <v>-204</v>
      </c>
      <c r="L23" s="11"/>
      <c r="M23" s="11" t="s">
        <v>40</v>
      </c>
      <c r="N23" s="11"/>
      <c r="O23" s="12">
        <f>SUM(E23:M23)</f>
        <v>-204</v>
      </c>
      <c r="P23" s="1"/>
    </row>
    <row r="24" spans="1:16" ht="21.75" customHeight="1">
      <c r="A24" s="3" t="s">
        <v>97</v>
      </c>
      <c r="B24" s="3"/>
      <c r="D24" s="1"/>
      <c r="E24" s="84" t="s">
        <v>40</v>
      </c>
      <c r="F24" s="11"/>
      <c r="G24" s="84" t="s">
        <v>40</v>
      </c>
      <c r="H24" s="11"/>
      <c r="I24" s="84" t="s">
        <v>40</v>
      </c>
      <c r="J24" s="11"/>
      <c r="K24" s="11" t="s">
        <v>40</v>
      </c>
      <c r="L24" s="11"/>
      <c r="M24" s="12">
        <v>-723</v>
      </c>
      <c r="N24" s="11"/>
      <c r="O24" s="12">
        <f>SUM(E24:M24)</f>
        <v>-723</v>
      </c>
      <c r="P24" s="1"/>
    </row>
    <row r="25" spans="1:16" ht="21.75" customHeight="1">
      <c r="A25" s="7" t="s">
        <v>96</v>
      </c>
      <c r="B25" s="3"/>
      <c r="D25" s="1"/>
      <c r="E25" s="59" t="s">
        <v>40</v>
      </c>
      <c r="F25" s="11"/>
      <c r="G25" s="59" t="s">
        <v>40</v>
      </c>
      <c r="H25" s="11"/>
      <c r="I25" s="59" t="s">
        <v>40</v>
      </c>
      <c r="J25" s="11"/>
      <c r="K25" s="13">
        <f>SUM(K23:K24)</f>
        <v>-204</v>
      </c>
      <c r="L25" s="11"/>
      <c r="M25" s="13">
        <f>SUM(M23:M24)</f>
        <v>-723</v>
      </c>
      <c r="N25" s="11"/>
      <c r="O25" s="13">
        <f>SUM(O23:O24)</f>
        <v>-927</v>
      </c>
      <c r="P25" s="1"/>
    </row>
    <row r="26" spans="1:16" ht="21.75" customHeight="1" thickBot="1">
      <c r="A26" s="125" t="s">
        <v>117</v>
      </c>
      <c r="B26" s="3"/>
      <c r="D26" s="1"/>
      <c r="E26" s="85">
        <f>SUM(E21:E21)</f>
        <v>1122298</v>
      </c>
      <c r="F26" s="11"/>
      <c r="G26" s="85">
        <f>SUM(G21:G21)</f>
        <v>208730</v>
      </c>
      <c r="H26" s="11"/>
      <c r="I26" s="85">
        <f>SUM(I21:I21)</f>
        <v>8709</v>
      </c>
      <c r="J26" s="11"/>
      <c r="K26" s="85">
        <f>+K21+K25</f>
        <v>48533</v>
      </c>
      <c r="L26" s="11"/>
      <c r="M26" s="85">
        <f>+M21+M25</f>
        <v>-2381</v>
      </c>
      <c r="N26" s="11"/>
      <c r="O26" s="85">
        <f>+O21+O25</f>
        <v>1385889</v>
      </c>
      <c r="P26" s="1"/>
    </row>
    <row r="27" spans="1:16" ht="11.25" customHeight="1" thickTop="1">
      <c r="A27" s="3"/>
      <c r="B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2.5" customHeight="1">
      <c r="A28" s="3"/>
      <c r="B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2.5" customHeight="1">
      <c r="A29" s="35"/>
      <c r="B29" s="35"/>
      <c r="C29" s="57"/>
      <c r="D29" s="9"/>
      <c r="E29" s="9"/>
      <c r="F29" s="9"/>
      <c r="G29" s="9"/>
      <c r="H29" s="9"/>
      <c r="I29" s="9"/>
      <c r="J29" s="9"/>
      <c r="K29" s="9"/>
      <c r="L29" s="9"/>
      <c r="M29" s="38"/>
      <c r="N29" s="3"/>
      <c r="O29" s="9"/>
      <c r="P29" s="9"/>
    </row>
    <row r="30" spans="1:16" ht="22.5" customHeight="1">
      <c r="A30" s="35"/>
      <c r="B30" s="35"/>
      <c r="D30" s="16"/>
      <c r="E30" s="9"/>
      <c r="F30" s="16"/>
      <c r="G30" s="9"/>
      <c r="H30" s="16"/>
      <c r="I30" s="9"/>
      <c r="J30" s="16"/>
      <c r="K30" s="9"/>
      <c r="L30" s="16"/>
      <c r="M30" s="9"/>
      <c r="N30" s="9"/>
      <c r="O30" s="9"/>
      <c r="P30" s="9"/>
    </row>
    <row r="31" spans="1:16" ht="22.5" customHeight="1">
      <c r="A31" s="37"/>
      <c r="B31" s="37"/>
      <c r="C31" s="48"/>
      <c r="D31" s="9"/>
      <c r="E31" s="9"/>
      <c r="F31" s="9"/>
      <c r="G31" s="9"/>
      <c r="H31" s="9"/>
      <c r="I31" s="9"/>
      <c r="J31" s="9"/>
      <c r="K31" s="9"/>
      <c r="L31" s="9"/>
      <c r="O31" s="9"/>
      <c r="P31" s="9"/>
    </row>
    <row r="32" spans="1:16" ht="22.5" customHeight="1">
      <c r="A32" s="37"/>
      <c r="B32" s="37"/>
      <c r="D32" s="9"/>
      <c r="E32" s="9"/>
      <c r="F32" s="9"/>
      <c r="G32" s="9"/>
      <c r="H32" s="9"/>
      <c r="I32" s="17"/>
      <c r="J32" s="9"/>
      <c r="K32" s="9"/>
      <c r="L32" s="9"/>
      <c r="O32" s="9"/>
      <c r="P32" s="9"/>
    </row>
    <row r="45" spans="10:12" ht="22.5" customHeight="1">
      <c r="J45" s="34">
        <v>21984</v>
      </c>
      <c r="L45" s="61" t="s">
        <v>40</v>
      </c>
    </row>
    <row r="82" ht="22.5" customHeight="1">
      <c r="F82" s="34" t="s">
        <v>55</v>
      </c>
    </row>
  </sheetData>
  <sheetProtection/>
  <mergeCells count="4">
    <mergeCell ref="I10:K10"/>
    <mergeCell ref="E5:O5"/>
    <mergeCell ref="E6:O6"/>
    <mergeCell ref="I8:K8"/>
  </mergeCells>
  <printOptions/>
  <pageMargins left="0.7086614173228347" right="0.2755905511811024" top="0.7874015748031497" bottom="0.5511811023622047" header="0.3937007874015748" footer="0.3937007874015748"/>
  <pageSetup firstPageNumber="6" useFirstPageNumber="1" horizontalDpi="600" verticalDpi="600" orientation="landscape" paperSize="9" scale="80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8"/>
  <sheetViews>
    <sheetView view="pageBreakPreview" zoomScale="115" zoomScaleSheetLayoutView="115" zoomScalePageLayoutView="0" workbookViewId="0" topLeftCell="A40">
      <selection activeCell="A48" sqref="A48"/>
    </sheetView>
  </sheetViews>
  <sheetFormatPr defaultColWidth="9.140625" defaultRowHeight="21.75" customHeight="1"/>
  <cols>
    <col min="1" max="2" width="2.7109375" style="3" customWidth="1"/>
    <col min="3" max="4" width="4.7109375" style="14" customWidth="1"/>
    <col min="5" max="5" width="46.421875" style="14" customWidth="1"/>
    <col min="6" max="6" width="1.28515625" style="3" customWidth="1"/>
    <col min="7" max="7" width="16.7109375" style="29" customWidth="1"/>
    <col min="8" max="8" width="1.28515625" style="3" customWidth="1"/>
    <col min="9" max="9" width="16.7109375" style="3" customWidth="1"/>
    <col min="10" max="10" width="1.28515625" style="3" customWidth="1"/>
    <col min="11" max="11" width="16.7109375" style="10" customWidth="1"/>
    <col min="12" max="12" width="1.28515625" style="3" customWidth="1"/>
    <col min="13" max="13" width="16.7109375" style="3" customWidth="1"/>
    <col min="14" max="14" width="0.85546875" style="3" customWidth="1"/>
    <col min="15" max="15" width="10.8515625" style="3" customWidth="1"/>
    <col min="16" max="16" width="10.57421875" style="3" customWidth="1"/>
    <col min="17" max="17" width="10.00390625" style="3" customWidth="1"/>
    <col min="18" max="18" width="12.421875" style="3" customWidth="1"/>
    <col min="19" max="16384" width="9.140625" style="3" customWidth="1"/>
  </cols>
  <sheetData>
    <row r="1" spans="1:16" ht="21" customHeight="1">
      <c r="A1" s="52" t="s">
        <v>0</v>
      </c>
      <c r="B1" s="52"/>
      <c r="C1" s="52"/>
      <c r="D1" s="52"/>
      <c r="E1" s="52"/>
      <c r="F1" s="52"/>
      <c r="G1" s="52"/>
      <c r="H1" s="52"/>
      <c r="K1" s="3"/>
      <c r="L1" s="1"/>
      <c r="M1" s="53" t="s">
        <v>81</v>
      </c>
      <c r="N1" s="10"/>
      <c r="O1" s="10"/>
      <c r="P1" s="10"/>
    </row>
    <row r="2" spans="1:14" ht="21" customHeight="1">
      <c r="A2" s="52" t="s">
        <v>29</v>
      </c>
      <c r="B2" s="52"/>
      <c r="C2" s="52"/>
      <c r="D2" s="52"/>
      <c r="E2" s="52"/>
      <c r="F2" s="52"/>
      <c r="G2" s="52"/>
      <c r="H2" s="52"/>
      <c r="K2" s="3"/>
      <c r="L2" s="1"/>
      <c r="M2" s="53" t="s">
        <v>82</v>
      </c>
      <c r="N2" s="53"/>
    </row>
    <row r="3" spans="1:13" ht="21" customHeight="1">
      <c r="A3" s="56" t="s">
        <v>149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7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3:13" ht="21" customHeight="1">
      <c r="C5" s="52"/>
      <c r="D5" s="52"/>
      <c r="E5" s="52"/>
      <c r="G5" s="130" t="s">
        <v>88</v>
      </c>
      <c r="H5" s="130"/>
      <c r="I5" s="130"/>
      <c r="J5" s="130"/>
      <c r="K5" s="130"/>
      <c r="L5" s="130"/>
      <c r="M5" s="130"/>
    </row>
    <row r="6" spans="3:13" ht="21" customHeight="1">
      <c r="C6" s="52"/>
      <c r="D6" s="52"/>
      <c r="E6" s="52"/>
      <c r="G6" s="131" t="s">
        <v>1</v>
      </c>
      <c r="H6" s="131"/>
      <c r="I6" s="131"/>
      <c r="J6" s="53"/>
      <c r="K6" s="131" t="s">
        <v>65</v>
      </c>
      <c r="L6" s="131"/>
      <c r="M6" s="131"/>
    </row>
    <row r="7" spans="3:13" ht="21" customHeight="1">
      <c r="C7" s="52"/>
      <c r="D7" s="52"/>
      <c r="E7" s="52"/>
      <c r="G7" s="58">
        <v>2562</v>
      </c>
      <c r="H7" s="1"/>
      <c r="I7" s="58">
        <v>2561</v>
      </c>
      <c r="J7" s="53"/>
      <c r="K7" s="58">
        <v>2562</v>
      </c>
      <c r="L7" s="1"/>
      <c r="M7" s="58">
        <v>2561</v>
      </c>
    </row>
    <row r="8" spans="1:13" ht="21" customHeight="1">
      <c r="A8" s="56" t="s">
        <v>30</v>
      </c>
      <c r="C8" s="52"/>
      <c r="D8" s="52"/>
      <c r="E8" s="52"/>
      <c r="G8" s="31"/>
      <c r="I8" s="31"/>
      <c r="J8" s="53"/>
      <c r="K8" s="1"/>
      <c r="L8" s="1"/>
      <c r="M8" s="1"/>
    </row>
    <row r="9" spans="1:13" ht="21" customHeight="1">
      <c r="A9" s="34" t="s">
        <v>87</v>
      </c>
      <c r="F9" s="53"/>
      <c r="G9" s="12">
        <f>+งบกำไรขาดทุนเบ็ดเสร็จ!G27</f>
        <v>-2599</v>
      </c>
      <c r="H9" s="12"/>
      <c r="I9" s="12">
        <f>งบกำไรขาดทุนเบ็ดเสร็จ!I27</f>
        <v>-1924</v>
      </c>
      <c r="J9" s="12"/>
      <c r="K9" s="17">
        <f>+งบกำไรขาดทุนเบ็ดเสร็จ!K27</f>
        <v>-1476</v>
      </c>
      <c r="L9" s="12"/>
      <c r="M9" s="12">
        <f>งบกำไรขาดทุนเบ็ดเสร็จ!M27</f>
        <v>119</v>
      </c>
    </row>
    <row r="10" spans="1:13" ht="21" customHeight="1">
      <c r="A10" s="114" t="s">
        <v>44</v>
      </c>
      <c r="F10" s="53"/>
      <c r="G10" s="12"/>
      <c r="H10" s="12"/>
      <c r="I10" s="83"/>
      <c r="J10" s="12"/>
      <c r="K10" s="12"/>
      <c r="L10" s="10"/>
      <c r="M10" s="12"/>
    </row>
    <row r="11" spans="1:15" ht="21" customHeight="1">
      <c r="A11" s="14" t="s">
        <v>31</v>
      </c>
      <c r="F11" s="53"/>
      <c r="G11" s="12">
        <v>7039</v>
      </c>
      <c r="H11" s="12"/>
      <c r="I11" s="12">
        <v>7050</v>
      </c>
      <c r="J11" s="12"/>
      <c r="K11" s="105">
        <v>5798</v>
      </c>
      <c r="L11" s="10"/>
      <c r="M11" s="12">
        <v>5932</v>
      </c>
      <c r="O11" s="66"/>
    </row>
    <row r="12" spans="1:15" ht="21" customHeight="1">
      <c r="A12" s="14" t="s">
        <v>98</v>
      </c>
      <c r="F12" s="53"/>
      <c r="G12" s="11">
        <v>-312</v>
      </c>
      <c r="H12" s="12"/>
      <c r="I12" s="11">
        <v>-648</v>
      </c>
      <c r="J12" s="12"/>
      <c r="K12" s="105">
        <v>-312</v>
      </c>
      <c r="L12" s="10"/>
      <c r="M12" s="11">
        <v>-648</v>
      </c>
      <c r="O12" s="66"/>
    </row>
    <row r="13" spans="1:15" ht="21" customHeight="1">
      <c r="A13" s="14" t="s">
        <v>138</v>
      </c>
      <c r="F13" s="53"/>
      <c r="G13" s="11">
        <v>235</v>
      </c>
      <c r="H13" s="12"/>
      <c r="I13" s="11">
        <v>-190</v>
      </c>
      <c r="J13" s="12"/>
      <c r="K13" s="9">
        <v>235</v>
      </c>
      <c r="L13" s="10"/>
      <c r="M13" s="11">
        <v>-190</v>
      </c>
      <c r="O13" s="66"/>
    </row>
    <row r="14" spans="1:15" ht="21" customHeight="1">
      <c r="A14" s="127" t="s">
        <v>131</v>
      </c>
      <c r="F14" s="53"/>
      <c r="G14" s="11">
        <v>11</v>
      </c>
      <c r="H14" s="12"/>
      <c r="I14" s="11">
        <v>16</v>
      </c>
      <c r="J14" s="12"/>
      <c r="K14" s="81" t="s">
        <v>40</v>
      </c>
      <c r="L14" s="10"/>
      <c r="M14" s="11" t="s">
        <v>40</v>
      </c>
      <c r="O14" s="66"/>
    </row>
    <row r="15" spans="1:13" ht="21" customHeight="1">
      <c r="A15" s="34" t="s">
        <v>124</v>
      </c>
      <c r="C15" s="3"/>
      <c r="F15" s="14"/>
      <c r="G15" s="98" t="s">
        <v>40</v>
      </c>
      <c r="H15" s="17"/>
      <c r="I15" s="98">
        <v>-4191</v>
      </c>
      <c r="J15" s="9"/>
      <c r="K15" s="16" t="s">
        <v>40</v>
      </c>
      <c r="L15" s="17"/>
      <c r="M15" s="68">
        <v>-4191</v>
      </c>
    </row>
    <row r="16" spans="1:15" ht="21" customHeight="1">
      <c r="A16" s="127" t="s">
        <v>135</v>
      </c>
      <c r="F16" s="53"/>
      <c r="G16" s="11" t="s">
        <v>40</v>
      </c>
      <c r="H16" s="12"/>
      <c r="I16" s="11">
        <v>-321</v>
      </c>
      <c r="J16" s="12"/>
      <c r="K16" s="81" t="s">
        <v>40</v>
      </c>
      <c r="L16" s="10"/>
      <c r="M16" s="11" t="s">
        <v>40</v>
      </c>
      <c r="O16" s="66"/>
    </row>
    <row r="17" spans="1:15" ht="21" customHeight="1">
      <c r="A17" s="3" t="s">
        <v>112</v>
      </c>
      <c r="F17" s="53"/>
      <c r="G17" s="11" t="s">
        <v>40</v>
      </c>
      <c r="H17" s="12"/>
      <c r="I17" s="11">
        <v>3</v>
      </c>
      <c r="J17" s="12"/>
      <c r="K17" s="81" t="s">
        <v>40</v>
      </c>
      <c r="L17" s="10"/>
      <c r="M17" s="11">
        <v>3</v>
      </c>
      <c r="O17" s="66"/>
    </row>
    <row r="18" spans="1:15" ht="21" customHeight="1">
      <c r="A18" s="128" t="s">
        <v>133</v>
      </c>
      <c r="F18" s="53"/>
      <c r="G18" s="11" t="s">
        <v>40</v>
      </c>
      <c r="H18" s="12"/>
      <c r="I18" s="11">
        <v>1</v>
      </c>
      <c r="J18" s="12"/>
      <c r="K18" s="81" t="s">
        <v>40</v>
      </c>
      <c r="L18" s="10"/>
      <c r="M18" s="11" t="s">
        <v>40</v>
      </c>
      <c r="O18" s="66"/>
    </row>
    <row r="19" spans="1:15" ht="21" customHeight="1">
      <c r="A19" s="3" t="s">
        <v>134</v>
      </c>
      <c r="F19" s="53"/>
      <c r="G19" s="11">
        <v>203</v>
      </c>
      <c r="H19" s="12"/>
      <c r="I19" s="11">
        <v>125</v>
      </c>
      <c r="J19" s="12"/>
      <c r="K19" s="9">
        <v>196</v>
      </c>
      <c r="L19" s="10"/>
      <c r="M19" s="11">
        <v>121</v>
      </c>
      <c r="O19" s="66"/>
    </row>
    <row r="20" spans="1:13" ht="21" customHeight="1">
      <c r="A20" s="34" t="s">
        <v>137</v>
      </c>
      <c r="C20" s="3"/>
      <c r="F20" s="14"/>
      <c r="G20" s="98">
        <v>123</v>
      </c>
      <c r="H20" s="17"/>
      <c r="I20" s="98">
        <v>125</v>
      </c>
      <c r="J20" s="9"/>
      <c r="K20" s="9">
        <v>123</v>
      </c>
      <c r="L20" s="17"/>
      <c r="M20" s="68">
        <v>125</v>
      </c>
    </row>
    <row r="21" spans="1:15" ht="21" customHeight="1">
      <c r="A21" s="14" t="s">
        <v>36</v>
      </c>
      <c r="F21" s="53"/>
      <c r="G21" s="11">
        <v>-297</v>
      </c>
      <c r="H21" s="12"/>
      <c r="I21" s="11">
        <v>-32</v>
      </c>
      <c r="J21" s="12"/>
      <c r="K21" s="9">
        <v>-179</v>
      </c>
      <c r="L21" s="10"/>
      <c r="M21" s="12">
        <v>-2001</v>
      </c>
      <c r="O21" s="66"/>
    </row>
    <row r="22" spans="1:15" ht="21" customHeight="1">
      <c r="A22" s="14" t="s">
        <v>48</v>
      </c>
      <c r="F22" s="53"/>
      <c r="G22" s="11">
        <v>1350</v>
      </c>
      <c r="H22" s="12"/>
      <c r="I22" s="11">
        <v>2405</v>
      </c>
      <c r="J22" s="12"/>
      <c r="K22" s="102">
        <v>1349</v>
      </c>
      <c r="L22" s="10"/>
      <c r="M22" s="11">
        <v>2314</v>
      </c>
      <c r="O22" s="66"/>
    </row>
    <row r="23" spans="1:13" ht="21" customHeight="1">
      <c r="A23" s="34" t="s">
        <v>74</v>
      </c>
      <c r="F23" s="53"/>
      <c r="G23" s="54"/>
      <c r="H23" s="12"/>
      <c r="I23" s="54"/>
      <c r="J23" s="12"/>
      <c r="K23" s="54"/>
      <c r="L23" s="10"/>
      <c r="M23" s="54"/>
    </row>
    <row r="24" spans="1:13" ht="21" customHeight="1">
      <c r="A24" s="34" t="s">
        <v>72</v>
      </c>
      <c r="F24" s="53"/>
      <c r="G24" s="11">
        <f>SUM(G9:G22)</f>
        <v>5753</v>
      </c>
      <c r="H24" s="11"/>
      <c r="I24" s="11">
        <f>SUM(I9:I22)</f>
        <v>2419</v>
      </c>
      <c r="J24" s="11"/>
      <c r="K24" s="11">
        <f>SUM(K9:K22)</f>
        <v>5734</v>
      </c>
      <c r="L24" s="11"/>
      <c r="M24" s="11">
        <f>SUM(M9:M22)</f>
        <v>1584</v>
      </c>
    </row>
    <row r="25" spans="1:13" ht="21" customHeight="1">
      <c r="A25" s="56" t="s">
        <v>32</v>
      </c>
      <c r="F25" s="53"/>
      <c r="G25" s="11"/>
      <c r="H25" s="12"/>
      <c r="I25" s="12"/>
      <c r="J25" s="12"/>
      <c r="K25" s="11"/>
      <c r="L25" s="10"/>
      <c r="M25" s="10"/>
    </row>
    <row r="26" spans="1:13" ht="21" customHeight="1">
      <c r="A26" s="14" t="s">
        <v>62</v>
      </c>
      <c r="F26" s="53"/>
      <c r="G26" s="12">
        <v>-172</v>
      </c>
      <c r="H26" s="12"/>
      <c r="I26" s="12">
        <v>10017</v>
      </c>
      <c r="J26" s="12"/>
      <c r="K26" s="9">
        <v>-252</v>
      </c>
      <c r="L26" s="10"/>
      <c r="M26" s="12">
        <v>10238</v>
      </c>
    </row>
    <row r="27" spans="1:13" ht="21" customHeight="1">
      <c r="A27" s="14" t="s">
        <v>25</v>
      </c>
      <c r="F27" s="53"/>
      <c r="G27" s="12">
        <v>5270</v>
      </c>
      <c r="H27" s="12"/>
      <c r="I27" s="12">
        <v>4826</v>
      </c>
      <c r="J27" s="12"/>
      <c r="K27" s="9">
        <v>3856</v>
      </c>
      <c r="L27" s="10"/>
      <c r="M27" s="12">
        <v>3604</v>
      </c>
    </row>
    <row r="28" spans="1:13" ht="21" customHeight="1">
      <c r="A28" s="14" t="s">
        <v>152</v>
      </c>
      <c r="F28" s="53"/>
      <c r="G28" s="12">
        <v>244</v>
      </c>
      <c r="H28" s="12"/>
      <c r="I28" s="12">
        <v>-208</v>
      </c>
      <c r="J28" s="12"/>
      <c r="K28" s="9">
        <v>244</v>
      </c>
      <c r="L28" s="10"/>
      <c r="M28" s="12">
        <v>-208</v>
      </c>
    </row>
    <row r="29" spans="1:13" ht="21" customHeight="1">
      <c r="A29" s="66" t="s">
        <v>91</v>
      </c>
      <c r="F29" s="53"/>
      <c r="G29" s="12">
        <v>-273</v>
      </c>
      <c r="H29" s="12"/>
      <c r="I29" s="12">
        <v>-393</v>
      </c>
      <c r="J29" s="12"/>
      <c r="K29" s="16" t="s">
        <v>40</v>
      </c>
      <c r="L29" s="10"/>
      <c r="M29" s="11" t="s">
        <v>40</v>
      </c>
    </row>
    <row r="30" spans="1:13" ht="21" customHeight="1">
      <c r="A30" s="14" t="s">
        <v>10</v>
      </c>
      <c r="F30" s="53"/>
      <c r="G30" s="12">
        <v>67</v>
      </c>
      <c r="H30" s="12"/>
      <c r="I30" s="12">
        <v>-7739</v>
      </c>
      <c r="J30" s="12"/>
      <c r="K30" s="107">
        <v>67</v>
      </c>
      <c r="L30" s="10"/>
      <c r="M30" s="11">
        <v>-7739</v>
      </c>
    </row>
    <row r="31" spans="1:12" ht="21" customHeight="1">
      <c r="A31" s="56" t="s">
        <v>33</v>
      </c>
      <c r="F31" s="53"/>
      <c r="G31" s="11"/>
      <c r="H31" s="12"/>
      <c r="I31" s="11"/>
      <c r="J31" s="12"/>
      <c r="K31" s="3"/>
      <c r="L31" s="10"/>
    </row>
    <row r="32" spans="1:13" ht="21" customHeight="1">
      <c r="A32" s="14" t="s">
        <v>78</v>
      </c>
      <c r="B32" s="55"/>
      <c r="E32" s="3"/>
      <c r="F32" s="53"/>
      <c r="G32" s="15">
        <v>-1144</v>
      </c>
      <c r="H32" s="12"/>
      <c r="I32" s="15">
        <v>-15614</v>
      </c>
      <c r="J32" s="12"/>
      <c r="K32" s="108">
        <v>-1444</v>
      </c>
      <c r="L32" s="10"/>
      <c r="M32" s="15">
        <v>-15847</v>
      </c>
    </row>
    <row r="33" spans="1:13" ht="21" customHeight="1">
      <c r="A33" s="56" t="s">
        <v>139</v>
      </c>
      <c r="B33" s="55"/>
      <c r="E33" s="3"/>
      <c r="F33" s="53"/>
      <c r="G33" s="12">
        <f>SUM(G24:G32)</f>
        <v>9745</v>
      </c>
      <c r="H33" s="12"/>
      <c r="I33" s="12">
        <f>SUM(I24:I32)</f>
        <v>-6692</v>
      </c>
      <c r="J33" s="12"/>
      <c r="K33" s="12">
        <f>SUM(K24:K32)</f>
        <v>8205</v>
      </c>
      <c r="L33" s="10"/>
      <c r="M33" s="12">
        <f>SUM(M24:M32)</f>
        <v>-8368</v>
      </c>
    </row>
    <row r="34" spans="1:13" ht="21" customHeight="1">
      <c r="A34" s="3" t="s">
        <v>37</v>
      </c>
      <c r="F34" s="53"/>
      <c r="G34" s="11">
        <v>-1269</v>
      </c>
      <c r="H34" s="12"/>
      <c r="I34" s="11">
        <v>-2238</v>
      </c>
      <c r="J34" s="12"/>
      <c r="K34" s="98">
        <v>-1269</v>
      </c>
      <c r="L34" s="10"/>
      <c r="M34" s="11">
        <v>-2238</v>
      </c>
    </row>
    <row r="35" spans="1:13" ht="21" customHeight="1">
      <c r="A35" s="14" t="s">
        <v>73</v>
      </c>
      <c r="F35" s="53"/>
      <c r="G35" s="12">
        <v>-1879</v>
      </c>
      <c r="H35" s="12"/>
      <c r="I35" s="12">
        <v>-2159</v>
      </c>
      <c r="J35" s="12"/>
      <c r="K35" s="98">
        <v>-1851</v>
      </c>
      <c r="L35" s="10"/>
      <c r="M35" s="10">
        <v>-2124</v>
      </c>
    </row>
    <row r="36" spans="1:13" ht="21" customHeight="1">
      <c r="A36" s="56" t="s">
        <v>140</v>
      </c>
      <c r="D36" s="56"/>
      <c r="E36" s="56"/>
      <c r="F36" s="53"/>
      <c r="G36" s="27">
        <f>SUM(G33:G35)</f>
        <v>6597</v>
      </c>
      <c r="H36" s="10"/>
      <c r="I36" s="27">
        <f>SUM(I33:I35)</f>
        <v>-11089</v>
      </c>
      <c r="J36" s="10"/>
      <c r="K36" s="27">
        <f>SUM(K33:K35)</f>
        <v>5085</v>
      </c>
      <c r="L36" s="10"/>
      <c r="M36" s="27">
        <f>SUM(M33:M35)</f>
        <v>-12730</v>
      </c>
    </row>
    <row r="37" spans="1:13" ht="21" customHeight="1">
      <c r="A37" s="52" t="s">
        <v>0</v>
      </c>
      <c r="B37" s="52"/>
      <c r="C37" s="52"/>
      <c r="D37" s="52"/>
      <c r="E37" s="52"/>
      <c r="F37" s="52"/>
      <c r="G37" s="52"/>
      <c r="H37" s="52"/>
      <c r="K37" s="3"/>
      <c r="L37" s="1"/>
      <c r="M37" s="53" t="s">
        <v>81</v>
      </c>
    </row>
    <row r="38" spans="1:13" ht="21" customHeight="1">
      <c r="A38" s="52" t="s">
        <v>46</v>
      </c>
      <c r="B38" s="52"/>
      <c r="C38" s="52"/>
      <c r="D38" s="52"/>
      <c r="E38" s="52"/>
      <c r="F38" s="52"/>
      <c r="G38" s="52"/>
      <c r="H38" s="52"/>
      <c r="K38" s="3"/>
      <c r="L38" s="1"/>
      <c r="M38" s="53" t="s">
        <v>82</v>
      </c>
    </row>
    <row r="39" spans="1:13" ht="21" customHeight="1">
      <c r="A39" s="56" t="s">
        <v>149</v>
      </c>
      <c r="B39" s="52"/>
      <c r="C39" s="52"/>
      <c r="D39" s="52"/>
      <c r="E39" s="52"/>
      <c r="F39" s="52"/>
      <c r="G39" s="52"/>
      <c r="H39" s="52"/>
      <c r="K39" s="3"/>
      <c r="M39" s="53"/>
    </row>
    <row r="40" spans="1:13" ht="7.5" customHeight="1">
      <c r="A40" s="56"/>
      <c r="B40" s="52"/>
      <c r="C40" s="52"/>
      <c r="D40" s="52"/>
      <c r="E40" s="52"/>
      <c r="F40" s="52"/>
      <c r="G40" s="52"/>
      <c r="H40" s="52"/>
      <c r="K40" s="3"/>
      <c r="M40" s="53"/>
    </row>
    <row r="41" spans="3:13" ht="21" customHeight="1">
      <c r="C41" s="52"/>
      <c r="D41" s="52"/>
      <c r="E41" s="52"/>
      <c r="G41" s="130" t="s">
        <v>88</v>
      </c>
      <c r="H41" s="130"/>
      <c r="I41" s="130"/>
      <c r="J41" s="130"/>
      <c r="K41" s="130"/>
      <c r="L41" s="130"/>
      <c r="M41" s="130"/>
    </row>
    <row r="42" spans="3:13" ht="21" customHeight="1">
      <c r="C42" s="52"/>
      <c r="D42" s="52"/>
      <c r="E42" s="52"/>
      <c r="G42" s="131" t="s">
        <v>1</v>
      </c>
      <c r="H42" s="131"/>
      <c r="I42" s="131"/>
      <c r="J42" s="53"/>
      <c r="K42" s="131" t="s">
        <v>65</v>
      </c>
      <c r="L42" s="131"/>
      <c r="M42" s="131"/>
    </row>
    <row r="43" spans="3:13" ht="21" customHeight="1">
      <c r="C43" s="52"/>
      <c r="D43" s="52"/>
      <c r="E43" s="52"/>
      <c r="G43" s="58">
        <v>2562</v>
      </c>
      <c r="H43" s="1"/>
      <c r="I43" s="58">
        <v>2561</v>
      </c>
      <c r="J43" s="53"/>
      <c r="K43" s="58">
        <v>2562</v>
      </c>
      <c r="L43" s="1"/>
      <c r="M43" s="58">
        <v>2561</v>
      </c>
    </row>
    <row r="44" spans="1:13" ht="21" customHeight="1">
      <c r="A44" s="56" t="s">
        <v>34</v>
      </c>
      <c r="D44" s="56"/>
      <c r="E44" s="56"/>
      <c r="F44" s="53"/>
      <c r="H44" s="53"/>
      <c r="I44" s="29"/>
      <c r="J44" s="9"/>
      <c r="K44" s="9"/>
      <c r="L44" s="38"/>
      <c r="M44" s="9"/>
    </row>
    <row r="45" spans="1:13" ht="21" customHeight="1">
      <c r="A45" s="14" t="s">
        <v>77</v>
      </c>
      <c r="D45" s="56"/>
      <c r="E45" s="56"/>
      <c r="F45" s="53"/>
      <c r="G45" s="11">
        <v>71</v>
      </c>
      <c r="H45" s="53"/>
      <c r="I45" s="11">
        <v>10</v>
      </c>
      <c r="J45" s="9"/>
      <c r="K45" s="9">
        <v>179</v>
      </c>
      <c r="L45" s="38"/>
      <c r="M45" s="11">
        <v>20</v>
      </c>
    </row>
    <row r="46" spans="1:13" ht="21" customHeight="1">
      <c r="A46" s="14" t="s">
        <v>142</v>
      </c>
      <c r="D46" s="56"/>
      <c r="E46" s="56"/>
      <c r="F46" s="53"/>
      <c r="G46" s="11" t="s">
        <v>40</v>
      </c>
      <c r="H46" s="53"/>
      <c r="I46" s="11" t="s">
        <v>40</v>
      </c>
      <c r="J46" s="9"/>
      <c r="K46" s="98" t="s">
        <v>40</v>
      </c>
      <c r="L46" s="38"/>
      <c r="M46" s="9">
        <v>10000</v>
      </c>
    </row>
    <row r="47" spans="1:15" ht="21" customHeight="1">
      <c r="A47" s="3" t="s">
        <v>165</v>
      </c>
      <c r="C47" s="3"/>
      <c r="D47" s="3"/>
      <c r="E47" s="3"/>
      <c r="G47" s="11" t="s">
        <v>40</v>
      </c>
      <c r="I47" s="11">
        <v>-21984</v>
      </c>
      <c r="K47" s="98" t="s">
        <v>40</v>
      </c>
      <c r="L47" s="3">
        <v>21984</v>
      </c>
      <c r="M47" s="11">
        <v>-21984</v>
      </c>
      <c r="N47" s="1" t="s">
        <v>40</v>
      </c>
      <c r="O47" s="30"/>
    </row>
    <row r="48" spans="1:15" ht="21" customHeight="1">
      <c r="A48" s="3" t="s">
        <v>151</v>
      </c>
      <c r="C48" s="3"/>
      <c r="D48" s="3"/>
      <c r="E48" s="3"/>
      <c r="G48" s="11" t="s">
        <v>40</v>
      </c>
      <c r="I48" s="11" t="s">
        <v>40</v>
      </c>
      <c r="K48" s="98">
        <v>-100000</v>
      </c>
      <c r="M48" s="11" t="s">
        <v>40</v>
      </c>
      <c r="N48" s="1"/>
      <c r="O48" s="30"/>
    </row>
    <row r="49" spans="1:13" ht="21" customHeight="1">
      <c r="A49" s="66" t="s">
        <v>136</v>
      </c>
      <c r="C49" s="3"/>
      <c r="D49" s="109"/>
      <c r="F49" s="14"/>
      <c r="G49" s="98" t="s">
        <v>40</v>
      </c>
      <c r="I49" s="11">
        <v>321</v>
      </c>
      <c r="J49" s="9"/>
      <c r="K49" s="98" t="s">
        <v>40</v>
      </c>
      <c r="L49" s="38"/>
      <c r="M49" s="1" t="s">
        <v>40</v>
      </c>
    </row>
    <row r="50" spans="1:13" ht="21" customHeight="1">
      <c r="A50" s="66" t="s">
        <v>126</v>
      </c>
      <c r="C50" s="3"/>
      <c r="D50" s="109"/>
      <c r="F50" s="14"/>
      <c r="G50" s="98" t="s">
        <v>40</v>
      </c>
      <c r="I50" s="98">
        <v>17000</v>
      </c>
      <c r="J50" s="9"/>
      <c r="K50" s="98" t="s">
        <v>40</v>
      </c>
      <c r="L50" s="98"/>
      <c r="M50" s="98">
        <v>17000</v>
      </c>
    </row>
    <row r="51" spans="1:13" ht="21" customHeight="1">
      <c r="A51" s="66" t="s">
        <v>125</v>
      </c>
      <c r="C51" s="3"/>
      <c r="D51" s="109"/>
      <c r="F51" s="14"/>
      <c r="G51" s="98" t="s">
        <v>40</v>
      </c>
      <c r="I51" s="98">
        <v>-64</v>
      </c>
      <c r="J51" s="9"/>
      <c r="K51" s="98" t="s">
        <v>40</v>
      </c>
      <c r="L51" s="98"/>
      <c r="M51" s="98">
        <v>-64</v>
      </c>
    </row>
    <row r="52" spans="1:13" ht="21" customHeight="1">
      <c r="A52" s="14" t="s">
        <v>113</v>
      </c>
      <c r="G52" s="12">
        <v>-2025</v>
      </c>
      <c r="H52" s="10"/>
      <c r="I52" s="12">
        <v>-1385</v>
      </c>
      <c r="J52" s="12"/>
      <c r="K52" s="11">
        <v>-2025</v>
      </c>
      <c r="L52" s="12"/>
      <c r="M52" s="11">
        <v>-1105</v>
      </c>
    </row>
    <row r="53" spans="1:13" ht="21" customHeight="1">
      <c r="A53" s="56" t="s">
        <v>114</v>
      </c>
      <c r="D53" s="56"/>
      <c r="E53" s="56"/>
      <c r="G53" s="27">
        <f>SUM(G45:G52)</f>
        <v>-1954</v>
      </c>
      <c r="H53" s="10"/>
      <c r="I53" s="27">
        <f>SUM(I45:I52)</f>
        <v>-6102</v>
      </c>
      <c r="J53" s="12"/>
      <c r="K53" s="27">
        <f>SUM(K45:K52)</f>
        <v>-101846</v>
      </c>
      <c r="L53" s="12"/>
      <c r="M53" s="27">
        <f>SUM(M45:M52)</f>
        <v>3867</v>
      </c>
    </row>
    <row r="54" spans="1:13" ht="7.5" customHeight="1">
      <c r="A54" s="14"/>
      <c r="G54" s="10"/>
      <c r="H54" s="10"/>
      <c r="I54" s="10"/>
      <c r="J54" s="12"/>
      <c r="L54" s="12"/>
      <c r="M54" s="10"/>
    </row>
    <row r="55" spans="1:13" ht="21" customHeight="1">
      <c r="A55" s="56" t="s">
        <v>35</v>
      </c>
      <c r="D55" s="56"/>
      <c r="E55" s="56"/>
      <c r="G55" s="10"/>
      <c r="H55" s="10"/>
      <c r="I55" s="10"/>
      <c r="J55" s="12"/>
      <c r="K55" s="12"/>
      <c r="L55" s="12"/>
      <c r="M55" s="12"/>
    </row>
    <row r="56" spans="1:13" ht="21" customHeight="1">
      <c r="A56" s="14" t="s">
        <v>141</v>
      </c>
      <c r="B56" s="14"/>
      <c r="G56" s="11" t="s">
        <v>40</v>
      </c>
      <c r="I56" s="11">
        <v>10000</v>
      </c>
      <c r="J56" s="16"/>
      <c r="K56" s="98" t="s">
        <v>40</v>
      </c>
      <c r="L56" s="16"/>
      <c r="M56" s="11" t="s">
        <v>40</v>
      </c>
    </row>
    <row r="57" spans="1:13" ht="21" customHeight="1">
      <c r="A57" s="34" t="s">
        <v>127</v>
      </c>
      <c r="C57" s="3"/>
      <c r="F57" s="14"/>
      <c r="G57" s="81" t="s">
        <v>40</v>
      </c>
      <c r="I57" s="81">
        <v>9336</v>
      </c>
      <c r="J57" s="9"/>
      <c r="K57" s="98" t="s">
        <v>40</v>
      </c>
      <c r="L57" s="9"/>
      <c r="M57" s="98">
        <v>9336</v>
      </c>
    </row>
    <row r="58" spans="1:13" ht="21" customHeight="1">
      <c r="A58" s="34" t="s">
        <v>128</v>
      </c>
      <c r="C58" s="3"/>
      <c r="F58" s="14"/>
      <c r="G58" s="105">
        <v>-5781</v>
      </c>
      <c r="I58" s="81">
        <v>-3396</v>
      </c>
      <c r="J58" s="9"/>
      <c r="K58" s="98">
        <v>-5781</v>
      </c>
      <c r="L58" s="9"/>
      <c r="M58" s="98">
        <v>-3396</v>
      </c>
    </row>
    <row r="59" spans="1:13" ht="21" customHeight="1">
      <c r="A59" s="34" t="s">
        <v>92</v>
      </c>
      <c r="B59" s="14"/>
      <c r="G59" s="11">
        <v>-67</v>
      </c>
      <c r="I59" s="11">
        <v>-97</v>
      </c>
      <c r="J59" s="16"/>
      <c r="K59" s="98">
        <v>-67</v>
      </c>
      <c r="L59" s="16"/>
      <c r="M59" s="11">
        <v>-97</v>
      </c>
    </row>
    <row r="60" spans="1:13" ht="21" customHeight="1">
      <c r="A60" s="56" t="s">
        <v>99</v>
      </c>
      <c r="D60" s="56"/>
      <c r="E60" s="56"/>
      <c r="G60" s="59">
        <f>SUM(G56:G59)</f>
        <v>-5848</v>
      </c>
      <c r="H60" s="10"/>
      <c r="I60" s="59">
        <f>SUM(I56:I59)</f>
        <v>15843</v>
      </c>
      <c r="J60" s="12"/>
      <c r="K60" s="59">
        <f>SUM(K56:K59)</f>
        <v>-5848</v>
      </c>
      <c r="L60" s="12"/>
      <c r="M60" s="59">
        <f>SUM(M56:M59)</f>
        <v>5843</v>
      </c>
    </row>
    <row r="61" spans="1:13" ht="7.5" customHeight="1">
      <c r="A61" s="56"/>
      <c r="D61" s="56"/>
      <c r="E61" s="56"/>
      <c r="G61" s="10"/>
      <c r="H61" s="10"/>
      <c r="I61" s="10"/>
      <c r="J61" s="12"/>
      <c r="L61" s="12"/>
      <c r="M61" s="10"/>
    </row>
    <row r="62" spans="1:13" ht="21" customHeight="1">
      <c r="A62" s="56" t="s">
        <v>160</v>
      </c>
      <c r="D62" s="56"/>
      <c r="E62" s="56"/>
      <c r="G62" s="10">
        <f>G36+G53+G60</f>
        <v>-1205</v>
      </c>
      <c r="H62" s="10"/>
      <c r="I62" s="10">
        <f>I36+I53+I60</f>
        <v>-1348</v>
      </c>
      <c r="J62" s="12"/>
      <c r="K62" s="11">
        <f>K36+K53+K60</f>
        <v>-102609</v>
      </c>
      <c r="L62" s="12"/>
      <c r="M62" s="10">
        <f>M36+M53+M60</f>
        <v>-3020</v>
      </c>
    </row>
    <row r="63" spans="1:13" ht="7.5" customHeight="1">
      <c r="A63" s="56"/>
      <c r="D63" s="56"/>
      <c r="E63" s="56"/>
      <c r="G63" s="10"/>
      <c r="H63" s="10"/>
      <c r="I63" s="10"/>
      <c r="J63" s="12"/>
      <c r="L63" s="12"/>
      <c r="M63" s="10"/>
    </row>
    <row r="64" spans="1:13" ht="21" customHeight="1">
      <c r="A64" s="14" t="s">
        <v>84</v>
      </c>
      <c r="D64" s="56"/>
      <c r="E64" s="56"/>
      <c r="G64" s="26">
        <f>+'งบแสดงฐานะการเงิน '!J12</f>
        <v>291686</v>
      </c>
      <c r="H64" s="10"/>
      <c r="I64" s="129">
        <v>24300</v>
      </c>
      <c r="J64" s="12"/>
      <c r="K64" s="26">
        <f>'งบแสดงฐานะการเงิน '!N12</f>
        <v>235095</v>
      </c>
      <c r="L64" s="12"/>
      <c r="M64" s="129">
        <v>19429</v>
      </c>
    </row>
    <row r="65" spans="1:13" ht="7.5" customHeight="1">
      <c r="A65" s="56"/>
      <c r="D65" s="56"/>
      <c r="E65" s="56"/>
      <c r="G65" s="10"/>
      <c r="H65" s="10"/>
      <c r="I65" s="10"/>
      <c r="J65" s="12"/>
      <c r="L65" s="12"/>
      <c r="M65" s="10"/>
    </row>
    <row r="66" spans="1:18" ht="21" customHeight="1" thickBot="1">
      <c r="A66" s="56" t="s">
        <v>85</v>
      </c>
      <c r="D66" s="56"/>
      <c r="E66" s="56"/>
      <c r="G66" s="32">
        <f>G62+G64</f>
        <v>290481</v>
      </c>
      <c r="H66" s="10"/>
      <c r="I66" s="32">
        <f>I62+I64</f>
        <v>22952</v>
      </c>
      <c r="J66" s="12"/>
      <c r="K66" s="32">
        <f>K62+K64</f>
        <v>132486</v>
      </c>
      <c r="L66" s="12"/>
      <c r="M66" s="32">
        <f>M62+M64</f>
        <v>16409</v>
      </c>
      <c r="O66" s="10"/>
      <c r="P66" s="10"/>
      <c r="Q66" s="10"/>
      <c r="R66" s="51"/>
    </row>
    <row r="67" spans="7:11" ht="21.75" customHeight="1" thickTop="1">
      <c r="G67" s="10">
        <f>+G66-'งบแสดงฐานะการเงิน '!H12</f>
        <v>0</v>
      </c>
      <c r="K67" s="10">
        <f>+K66-'งบแสดงฐานะการเงิน '!L12</f>
        <v>0</v>
      </c>
    </row>
    <row r="68" ht="21.75" customHeight="1">
      <c r="G68" s="39"/>
    </row>
  </sheetData>
  <sheetProtection/>
  <mergeCells count="6">
    <mergeCell ref="G5:M5"/>
    <mergeCell ref="G6:I6"/>
    <mergeCell ref="K6:M6"/>
    <mergeCell ref="G41:M41"/>
    <mergeCell ref="G42:I42"/>
    <mergeCell ref="K42:M42"/>
  </mergeCells>
  <printOptions/>
  <pageMargins left="0.7086614173228347" right="0.11811023622047245" top="0.7874015748031497" bottom="0.5905511811023623" header="0.3937007874015748" footer="0.3937007874015748"/>
  <pageSetup firstPageNumber="7" useFirstPageNumber="1" fitToHeight="2" horizontalDpi="600" verticalDpi="600" orientation="portrait" paperSize="9" scale="80" r:id="rId1"/>
  <headerFooter alignWithMargins="0">
    <oddFooter>&amp;L&amp;14 หมายเหตุประกอบงบการเงินเป็นส่วนหนึ่งของงบการเงินนี้&amp;R&amp;14&amp;P</oddFooter>
  </headerFooter>
  <rowBreaks count="1" manualBreakCount="1">
    <brk id="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User</cp:lastModifiedBy>
  <cp:lastPrinted>2019-05-13T04:11:20Z</cp:lastPrinted>
  <dcterms:created xsi:type="dcterms:W3CDTF">2005-01-05T08:17:29Z</dcterms:created>
  <dcterms:modified xsi:type="dcterms:W3CDTF">2019-05-17T08:08:01Z</dcterms:modified>
  <cp:category/>
  <cp:version/>
  <cp:contentType/>
  <cp:contentStatus/>
</cp:coreProperties>
</file>