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796" activeTab="0"/>
  </bookViews>
  <sheets>
    <sheet name="งบแสดงฐานะการเงิน " sheetId="1" r:id="rId1"/>
    <sheet name="งบกำไรขาดทุนเบ็ดเสร็จ3เดือน" sheetId="2" r:id="rId2"/>
    <sheet name="งบกำไรขาดทุนเบ็ดเสร็จ9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'งบกระแสเงินสด'!$A$1:$M$82</definedName>
    <definedName name="_xlnm.Print_Area" localSheetId="1">'งบกำไรขาดทุนเบ็ดเสร็จ3เดือน'!$A$1:$M$55</definedName>
    <definedName name="_xlnm.Print_Area" localSheetId="2">'งบกำไรขาดทุนเบ็ดเสร็จ9เดือน'!$A$1:$M$55</definedName>
    <definedName name="_xlnm.Print_Area" localSheetId="0">'งบแสดงฐานะการเงิน '!$A$1:$N$80</definedName>
    <definedName name="_xlnm.Print_Area" localSheetId="4">'ส่วนของผู้ถือหุ้นงบเฉพาะ'!$A$1:$O$33</definedName>
    <definedName name="_xlnm.Print_Area" localSheetId="3">'ส่วนของผู้ถือหุ้นงบรวม'!$A$1:$R$32</definedName>
  </definedNames>
  <calcPr fullCalcOnLoad="1"/>
</workbook>
</file>

<file path=xl/sharedStrings.xml><?xml version="1.0" encoding="utf-8"?>
<sst xmlns="http://schemas.openxmlformats.org/spreadsheetml/2006/main" count="506" uniqueCount="184">
  <si>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</si>
  <si>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</si>
  <si>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</si>
  <si>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</si>
  <si>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</si>
  <si>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</si>
  <si>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</si>
  <si>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</si>
  <si>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</si>
  <si>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</si>
  <si>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</si>
  <si>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</si>
  <si>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</si>
  <si>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</si>
  <si>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</si>
  <si>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</si>
  <si>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</si>
  <si>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</si>
  <si>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</si>
  <si>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</si>
  <si>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</si>
  <si>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</si>
  <si>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</si>
  <si>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</si>
  <si>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</si>
  <si>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</si>
  <si>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</si>
  <si>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</si>
  <si>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</si>
  <si>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</si>
  <si>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</si>
  <si>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</si>
  <si>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</si>
  <si>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</si>
  <si>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</si>
  <si>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</si>
  <si>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</si>
  <si>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</si>
  <si>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</si>
  <si>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</si>
  <si>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</si>
  <si>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</si>
  <si>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</si>
  <si>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</si>
  <si>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</si>
  <si>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</si>
  <si>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</si>
  <si>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</si>
  <si>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</si>
  <si>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</si>
  <si>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</si>
  <si>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</si>
  <si>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</si>
  <si>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</si>
  <si>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</si>
  <si>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</si>
  <si>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</si>
  <si>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</si>
  <si>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</si>
  <si>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</si>
  <si>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</si>
  <si>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</si>
  <si>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</si>
  <si>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</si>
  <si>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</si>
  <si>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</si>
  <si>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</si>
  <si>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</si>
  <si>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</si>
  <si>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</si>
  <si>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</si>
  <si>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</si>
  <si>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</si>
  <si>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</si>
  <si>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</si>
  <si>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</si>
  <si>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</si>
  <si>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</si>
  <si>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</si>
  <si>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</si>
  <si>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</si>
  <si>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</si>
  <si>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</si>
  <si>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</si>
  <si>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</si>
  <si>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</si>
  <si>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</si>
  <si>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การแบ่งปันกำไร (ขาดทุน) สำหรับงวด</t>
  </si>
  <si>
    <t>พันบาท</t>
  </si>
  <si>
    <t>ส่วนได้เสียที่ไม่มี</t>
  </si>
  <si>
    <t>ที่ดินและสิ่งปลูกสร้างรอการพัฒนา</t>
  </si>
  <si>
    <t>สินทรัพย์หมุนเวียนอื่น</t>
  </si>
  <si>
    <t>จ่ายชำระหนี้สินภายใต้สัญญาเช่าการเงิน</t>
  </si>
  <si>
    <t xml:space="preserve">รายการที่จะถูกบันทึกในส่วนของกำไรหรือขาดทุนในภายหลัง </t>
  </si>
  <si>
    <t>หนี้สินภายใต้สัญญาเช่าการเงินส่วนที่ถึงกำหนดชำระภายในหนึ่งปี</t>
  </si>
  <si>
    <t>การแบ่งปันกำไร (ขาดทุน) เบ็ดเสร็จรวมสำหรับงวด</t>
  </si>
  <si>
    <t>ส่วนที่เป็นของผู้ถือหุ้นของบริษัทใหญ่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</si>
  <si>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</si>
  <si>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</si>
  <si>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</si>
  <si>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กลับรายการจากการลดมูลค่าต้นทุนการพัฒนาอสังหาริมทรัพย์</t>
  </si>
  <si>
    <t>เงินลงทุนระยะยาวอื่น - หลักทรัพย์เผื่อขาย</t>
  </si>
  <si>
    <t>กำไร (ขาดทุน) เบ็ดเสร็จอื่น - สุทธิจากภาษี</t>
  </si>
  <si>
    <t>กำไร (ขาดทุน) เบ็ดเสร็จรวมสำหรับงวด</t>
  </si>
  <si>
    <t>รวมส่วนของผู้ถือหุ้นของบริษัทใหญ่</t>
  </si>
  <si>
    <t>หนี้สินภายใต้สัญญาเช่าการเงิน - สุทธิจากส่วนที่ถึงกำหนดชำระภายในหนึ่งปี</t>
  </si>
  <si>
    <t>ส่วนของ</t>
  </si>
  <si>
    <t>ที่ยังไม่เกิดขึ้นจริงจาก</t>
  </si>
  <si>
    <t>เงินลงทุนในหลักทรัพย์เผื่อขาย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</si>
  <si>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</si>
  <si>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</si>
  <si>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</si>
  <si>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</si>
  <si>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</si>
  <si>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</si>
  <si>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ข้อมูลกระแสเงินสดเปิดเผยเพิ่มเติม</t>
  </si>
  <si>
    <t xml:space="preserve">รายการที่มิใช่เงินสด </t>
  </si>
  <si>
    <t>5, 7</t>
  </si>
  <si>
    <t>ขาดทุนจากการตัดจำหน่ายภาษีเงินได้หัก ณ ที่จ่าย</t>
  </si>
  <si>
    <t>ประมาณการหนี้สินระยะสั้น</t>
  </si>
  <si>
    <t>รายได้เงินปันผล</t>
  </si>
  <si>
    <t>รับเงินปันผล</t>
  </si>
  <si>
    <t>รายการกับผู้ถือหุ้นที่บันทึกโดยตรงเข้าส่วนของผู้ถือหุ้น</t>
  </si>
  <si>
    <t>รวมรายการกับผู้ถือหุ้นที่บันทึกโดยตรงเข้าส่วนของผู้ถือหุ้น</t>
  </si>
  <si>
    <t>เงินสดจ่ายซื้อที่ดิน อาคารและอุปกรณ์</t>
  </si>
  <si>
    <t>เงินกู้ยืมระยะยาวจากสถาบันการเงินเพิ่มขึ้น</t>
  </si>
  <si>
    <t>เงินสดรับจากเงินให้กู้ยืมระยะยาวแก่กิจการที่เกี่ยวข้องกัน</t>
  </si>
  <si>
    <t>จ่ายชำระคืนเงินกู้ยืมระยะสั้น</t>
  </si>
  <si>
    <t>เงินลงทุนในบริษัทร่วม</t>
  </si>
  <si>
    <t>ต้นทุนในการเตรียมหลุมฝังกลบ</t>
  </si>
  <si>
    <t>ยอดคงเหลือ ณ วันที่ 1 มกราคม 2561</t>
  </si>
  <si>
    <t>5, 17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</si>
  <si>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</si>
  <si>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</si>
  <si>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กำไรจากการขายอสังหาริมทรัพย์เพื่อการลงทุน</t>
  </si>
  <si>
    <t>เงินปันผลจ่าย</t>
  </si>
  <si>
    <t>จ่ายชำระคืนเงินกู้ยืมระยะยาวจากสถาบันการเงิน</t>
  </si>
  <si>
    <t>ภาษีเงินได้นิติบุคคลค้างจ่าย</t>
  </si>
  <si>
    <t>ขาดทุนสำหรับงวด</t>
  </si>
  <si>
    <t>ค่าใช้จ่ายผลประโยชน์พนักงาน</t>
  </si>
  <si>
    <t>เงินสดจ่ายเพื่อการลงทุนในบริษัทร่วม</t>
  </si>
  <si>
    <t>เงินสดจ่ายซื้อสินทรัพย์ไม่มีตัวตน</t>
  </si>
  <si>
    <t>เงินสดรับ (จ่าย) จากการดำเนินงาน</t>
  </si>
  <si>
    <t>เงินสดรับจากการจำหน่ายอสังหาริมทรัพย์เพื่อการลงทุน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</si>
  <si>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</si>
  <si>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</si>
  <si>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ขาดทุนจากการตัดจำหน่ายสินทรัพย์ถาวร</t>
  </si>
  <si>
    <t>กำไร (ขาดทุน) ที่ยังไม่เกิดขึ้นจริงจากการเปลี่ยนแปลงมูลค่าของ</t>
  </si>
  <si>
    <t>เงินรับล่วงหน้าจากการขายที่ดินและสิ่งปลูกสร้างรอการพัฒนาเพิ่มขึ้น (ลดลง)</t>
  </si>
  <si>
    <t>31 ธันวาคม 2561</t>
  </si>
  <si>
    <t>ยอดคงเหลือ ณ วันที่ 1 มกราคม 2562</t>
  </si>
  <si>
    <t>เงินสดจ่ายเพื่อการลงทุนในบริษัทย่อย</t>
  </si>
  <si>
    <t>งบแสดงฐานะการเงิน (ต่อ)</t>
  </si>
  <si>
    <t>สินค้าคงเหลือ</t>
  </si>
  <si>
    <t>ทุนจดทะเบียน - 1,122,297,625  หุ้น มูลค่าหุ้นละ 1 บาท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</si>
  <si>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</si>
  <si>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</si>
  <si>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รวมรายการที่จะถูกบันทึกในส่วนของกำไรหรือขาดทุนในภายหลัง</t>
  </si>
  <si>
    <t>22</t>
  </si>
  <si>
    <t>เงินสดสุทธิใช้ไปจากกิจกรรมดำเนินงาน</t>
  </si>
  <si>
    <t>เงินสดสุทธิได้มา (ใช้ไป) จากกิจกรรมลงทุน</t>
  </si>
  <si>
    <t>เงินสดสุทธิใช้ไปจากกิจกรรมจัดหาเงิน</t>
  </si>
  <si>
    <t>เงินสดและรายการเทียบเท่าเงินสดเพิ่มขึ้น (ลดลง) - สุทธิ</t>
  </si>
  <si>
    <t>รับโอนอสังหาริมทรัพย์เพื่อการลงทุนจากต้นทุนการพัฒนาอสังหาริมทรัพย์</t>
  </si>
  <si>
    <t>ณ วันที่ 30 กันยายน 2562</t>
  </si>
  <si>
    <t>30 กันยายน 2562</t>
  </si>
  <si>
    <t>สำหรับงวดสามเดือนสิ้นสุดวันที่ 30 กันยายน 2562</t>
  </si>
  <si>
    <t>ยอดคงเหลือ ณ วันที่ 30 กันยายน 2562</t>
  </si>
  <si>
    <t>ยอดคงเหลือ ณ วันที่ 30 กันยายน 2561</t>
  </si>
  <si>
    <t>สำหรับงวดเก้าเดือนสิ้นสุดวันที่ 30 กันยายน 2562</t>
  </si>
  <si>
    <t>กำไรจากการขายที่ดินและสิ่งปลูกสร้างรอการพัฒนา</t>
  </si>
  <si>
    <t>หนี้สูญและหนี้สงสัยจะสูญ (กลับรายการ)</t>
  </si>
  <si>
    <t>กำไรจากการจำหน่ายสินทรัพย์ถาวร</t>
  </si>
  <si>
    <t>เงินให้กู้ยืมระยะยาวแก่กิจการที่เกี่ยวข้องกันเพิ่มขึ้น</t>
  </si>
  <si>
    <t>เงินสดรับจากการจำหน่ายที่ดินและสิ่งปลูกสร้างรอการพัฒนา</t>
  </si>
  <si>
    <t>เงินสดจ่ายซื้อที่ดินและสิ่งปลูกสร้างรอการพัฒนา</t>
  </si>
  <si>
    <t>กำไร (ขาดทุน) ก่อนภาษีเงินได้</t>
  </si>
  <si>
    <t>กำไร (ขาดทุน) ก่อนส่วนแบ่งขาดทุนจากเงินลงทุนในบริษัทร่วมและภาษีเงินได้</t>
  </si>
  <si>
    <t>ค่าใช้จ่ายภาษีเงินได้</t>
  </si>
  <si>
    <t>กำไร (ขาดทุน) สำหรับงวด</t>
  </si>
  <si>
    <t>กำไร (ขาดทุน) ต่อหุ้น (บาท)</t>
  </si>
  <si>
    <t>กำไรสำหรับงวด</t>
  </si>
  <si>
    <t>กำไรสะสม</t>
  </si>
  <si>
    <t>เงินสดรับจากการจำหน่ายสินทรัพย์ถาวร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</si>
</sst>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0_);_(* \(#,##0.0000\);_(* &quot;-&quot;??_);_(@_)"/>
    <numFmt numFmtId="210" formatCode="[$-1010000]d/m/yy;@"/>
    <numFmt numFmtId="211" formatCode="#,##0;\(#,##0\)"/>
    <numFmt numFmtId="212" formatCode="_(* #,##0.000_);_(* \(#,##0.000\);_(* &quot;-&quot;??_);_(@_)"/>
    <numFmt numFmtId="213" formatCode="_-* #,##0.000_-;\-* #,##0.000_-;_-* &quot;-&quot;??_-;_-@_-"/>
    <numFmt numFmtId="214" formatCode="#,##0.0000\ ;\(#,##0.0000\)"/>
    <numFmt numFmtId="215" formatCode="#,##0.0\ ;\(#,##0.0\)"/>
    <numFmt numFmtId="216" formatCode="#,##0.00000\ ;\(#,##0.00000\)"/>
    <numFmt numFmtId="217" formatCode="#,##0.000000\ ;\(#,##0.000000\)"/>
    <numFmt numFmtId="218" formatCode="#,##0.0000000\ ;\(#,##0.0000000\)"/>
    <numFmt numFmtId="219" formatCode="#,##0.00000000\ ;\(#,##0.000000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_);_(* \(#,##0.0\);_(* &quot;-&quot;??_);_(@_)"/>
  </numFmts>
  <fonts count="45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0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4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05" fontId="24" fillId="0" borderId="0" xfId="0" applyNumberFormat="1" applyFont="1" applyBorder="1" applyAlignment="1">
      <alignment horizontal="right"/>
    </xf>
    <xf numFmtId="205" fontId="24" fillId="0" borderId="0" xfId="0" applyNumberFormat="1" applyFont="1" applyFill="1" applyBorder="1" applyAlignment="1">
      <alignment horizontal="right"/>
    </xf>
    <xf numFmtId="207" fontId="24" fillId="0" borderId="0" xfId="42" applyNumberFormat="1" applyFont="1" applyFill="1" applyBorder="1" applyAlignment="1">
      <alignment/>
    </xf>
    <xf numFmtId="207" fontId="24" fillId="0" borderId="0" xfId="42" applyNumberFormat="1" applyFont="1" applyBorder="1" applyAlignment="1">
      <alignment horizontal="center"/>
    </xf>
    <xf numFmtId="207" fontId="24" fillId="0" borderId="0" xfId="42" applyNumberFormat="1" applyFont="1" applyFill="1" applyBorder="1" applyAlignment="1">
      <alignment horizontal="center"/>
    </xf>
    <xf numFmtId="207" fontId="24" fillId="0" borderId="0" xfId="42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07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07" fontId="24" fillId="0" borderId="0" xfId="42" applyNumberFormat="1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5" fontId="24" fillId="0" borderId="0" xfId="0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right" vertical="center"/>
    </xf>
    <xf numFmtId="207" fontId="24" fillId="0" borderId="0" xfId="42" applyNumberFormat="1" applyFont="1" applyFill="1" applyBorder="1" applyAlignment="1">
      <alignment horizontal="center" vertical="center"/>
    </xf>
    <xf numFmtId="207" fontId="24" fillId="0" borderId="12" xfId="42" applyNumberFormat="1" applyFont="1" applyFill="1" applyBorder="1" applyAlignment="1">
      <alignment horizontal="right" vertical="center"/>
    </xf>
    <xf numFmtId="205" fontId="24" fillId="0" borderId="0" xfId="0" applyNumberFormat="1" applyFont="1" applyFill="1" applyBorder="1" applyAlignment="1">
      <alignment horizontal="center"/>
    </xf>
    <xf numFmtId="207" fontId="24" fillId="0" borderId="10" xfId="42" applyNumberFormat="1" applyFont="1" applyFill="1" applyBorder="1" applyAlignment="1">
      <alignment horizontal="right" vertical="center"/>
    </xf>
    <xf numFmtId="207" fontId="24" fillId="0" borderId="0" xfId="47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07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205" fontId="24" fillId="0" borderId="10" xfId="0" applyNumberFormat="1" applyFont="1" applyFill="1" applyBorder="1" applyAlignment="1">
      <alignment horizontal="right"/>
    </xf>
    <xf numFmtId="207" fontId="24" fillId="0" borderId="13" xfId="42" applyNumberFormat="1" applyFont="1" applyFill="1" applyBorder="1" applyAlignment="1">
      <alignment horizontal="center"/>
    </xf>
    <xf numFmtId="206" fontId="24" fillId="0" borderId="0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 horizontal="right"/>
    </xf>
    <xf numFmtId="205" fontId="24" fillId="0" borderId="13" xfId="0" applyNumberFormat="1" applyFont="1" applyFill="1" applyBorder="1" applyAlignment="1">
      <alignment horizontal="right"/>
    </xf>
    <xf numFmtId="206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207" fontId="24" fillId="0" borderId="11" xfId="42" applyNumberFormat="1" applyFont="1" applyFill="1" applyBorder="1" applyAlignment="1">
      <alignment/>
    </xf>
    <xf numFmtId="207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207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07" fontId="24" fillId="0" borderId="12" xfId="42" applyNumberFormat="1" applyFont="1" applyFill="1" applyBorder="1" applyAlignment="1">
      <alignment/>
    </xf>
    <xf numFmtId="205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05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05" fontId="24" fillId="0" borderId="0" xfId="0" applyNumberFormat="1" applyFont="1" applyFill="1" applyAlignment="1">
      <alignment/>
    </xf>
    <xf numFmtId="207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07" fontId="24" fillId="0" borderId="10" xfId="42" applyNumberFormat="1" applyFont="1" applyFill="1" applyBorder="1" applyAlignment="1">
      <alignment horizontal="center" vertical="center"/>
    </xf>
    <xf numFmtId="207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07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07" fontId="24" fillId="0" borderId="0" xfId="47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207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07" fontId="38" fillId="0" borderId="11" xfId="42" applyNumberFormat="1" applyFont="1" applyFill="1" applyBorder="1" applyAlignment="1">
      <alignment horizontal="right" vertical="center"/>
    </xf>
    <xf numFmtId="198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207" fontId="24" fillId="0" borderId="14" xfId="42" applyNumberFormat="1" applyFont="1" applyFill="1" applyBorder="1" applyAlignment="1">
      <alignment horizontal="right" vertical="center"/>
    </xf>
    <xf numFmtId="205" fontId="24" fillId="0" borderId="12" xfId="0" applyNumberFormat="1" applyFont="1" applyFill="1" applyBorder="1" applyAlignment="1">
      <alignment horizontal="right"/>
    </xf>
    <xf numFmtId="207" fontId="24" fillId="0" borderId="10" xfId="47" applyNumberFormat="1" applyFont="1" applyFill="1" applyBorder="1" applyAlignment="1">
      <alignment horizontal="center" vertical="center"/>
    </xf>
    <xf numFmtId="207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05" fontId="24" fillId="0" borderId="0" xfId="0" applyNumberFormat="1" applyFont="1" applyFill="1" applyBorder="1" applyAlignment="1">
      <alignment horizontal="center" vertical="center"/>
    </xf>
    <xf numFmtId="198" fontId="24" fillId="0" borderId="13" xfId="47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07" fontId="24" fillId="0" borderId="0" xfId="0" applyNumberFormat="1" applyFont="1" applyFill="1" applyAlignment="1">
      <alignment horizontal="center"/>
    </xf>
    <xf numFmtId="210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207" fontId="24" fillId="0" borderId="0" xfId="49" applyNumberFormat="1" applyFont="1" applyFill="1" applyAlignment="1">
      <alignment horizontal="center"/>
    </xf>
    <xf numFmtId="207" fontId="24" fillId="0" borderId="0" xfId="49" applyNumberFormat="1" applyFont="1" applyFill="1" applyAlignment="1">
      <alignment/>
    </xf>
    <xf numFmtId="207" fontId="24" fillId="0" borderId="0" xfId="49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07" fontId="24" fillId="0" borderId="0" xfId="49" applyNumberFormat="1" applyFont="1" applyFill="1" applyBorder="1" applyAlignment="1">
      <alignment/>
    </xf>
    <xf numFmtId="20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207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/>
    </xf>
    <xf numFmtId="207" fontId="39" fillId="0" borderId="0" xfId="0" applyNumberFormat="1" applyFont="1" applyFill="1" applyBorder="1" applyAlignment="1">
      <alignment horizontal="right"/>
    </xf>
    <xf numFmtId="207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210" fontId="24" fillId="0" borderId="0" xfId="0" applyNumberFormat="1" applyFont="1" applyFill="1" applyAlignment="1">
      <alignment/>
    </xf>
    <xf numFmtId="207" fontId="24" fillId="0" borderId="10" xfId="42" applyNumberFormat="1" applyFont="1" applyFill="1" applyBorder="1" applyAlignment="1">
      <alignment horizontal="left"/>
    </xf>
    <xf numFmtId="198" fontId="23" fillId="0" borderId="0" xfId="42" applyFont="1" applyFill="1" applyBorder="1" applyAlignment="1">
      <alignment/>
    </xf>
    <xf numFmtId="207" fontId="24" fillId="0" borderId="12" xfId="42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208" fontId="24" fillId="0" borderId="12" xfId="0" applyNumberFormat="1" applyFont="1" applyFill="1" applyBorder="1" applyAlignment="1">
      <alignment horizontal="right"/>
    </xf>
    <xf numFmtId="205" fontId="42" fillId="0" borderId="0" xfId="0" applyNumberFormat="1" applyFont="1" applyFill="1" applyBorder="1" applyAlignment="1">
      <alignment horizontal="right"/>
    </xf>
    <xf numFmtId="207" fontId="42" fillId="0" borderId="0" xfId="0" applyNumberFormat="1" applyFont="1" applyFill="1" applyBorder="1" applyAlignment="1">
      <alignment horizontal="right"/>
    </xf>
    <xf numFmtId="205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205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05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 vertical="center"/>
    </xf>
    <xf numFmtId="207" fontId="24" fillId="0" borderId="0" xfId="46" applyNumberFormat="1" applyFont="1" applyFill="1" applyBorder="1" applyAlignment="1">
      <alignment horizontal="center" vertical="center"/>
    </xf>
    <xf numFmtId="198" fontId="24" fillId="0" borderId="11" xfId="49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center"/>
    </xf>
    <xf numFmtId="207" fontId="24" fillId="0" borderId="11" xfId="46" applyNumberFormat="1" applyFont="1" applyFill="1" applyBorder="1" applyAlignment="1">
      <alignment horizontal="center"/>
    </xf>
    <xf numFmtId="207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211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96" fontId="24" fillId="0" borderId="0" xfId="0" applyNumberFormat="1" applyFont="1" applyFill="1" applyAlignment="1">
      <alignment vertical="center"/>
    </xf>
    <xf numFmtId="207" fontId="24" fillId="0" borderId="0" xfId="42" applyNumberFormat="1" applyFont="1" applyFill="1" applyAlignment="1">
      <alignment horizontal="center" vertical="center"/>
    </xf>
    <xf numFmtId="207" fontId="24" fillId="0" borderId="0" xfId="42" applyNumberFormat="1" applyFont="1" applyFill="1" applyAlignment="1">
      <alignment vertical="center"/>
    </xf>
    <xf numFmtId="198" fontId="24" fillId="0" borderId="0" xfId="42" applyFont="1" applyBorder="1" applyAlignment="1">
      <alignment/>
    </xf>
    <xf numFmtId="207" fontId="24" fillId="0" borderId="0" xfId="42" applyNumberFormat="1" applyFont="1" applyBorder="1" applyAlignment="1">
      <alignment/>
    </xf>
    <xf numFmtId="213" fontId="24" fillId="0" borderId="0" xfId="0" applyNumberFormat="1" applyFont="1" applyFill="1" applyBorder="1" applyAlignment="1">
      <alignment/>
    </xf>
    <xf numFmtId="212" fontId="24" fillId="0" borderId="0" xfId="42" applyNumberFormat="1" applyFont="1" applyFill="1" applyBorder="1" applyAlignment="1">
      <alignment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205" fontId="24" fillId="0" borderId="0" xfId="0" applyNumberFormat="1" applyFont="1" applyFill="1" applyAlignment="1">
      <alignment horizontal="right"/>
    </xf>
    <xf numFmtId="198" fontId="24" fillId="0" borderId="0" xfId="44" applyNumberFormat="1" applyFont="1" applyFill="1" applyBorder="1" applyAlignment="1">
      <alignment/>
    </xf>
    <xf numFmtId="205" fontId="25" fillId="0" borderId="0" xfId="0" applyNumberFormat="1" applyFont="1" applyFill="1" applyBorder="1" applyAlignment="1">
      <alignment horizontal="center"/>
    </xf>
    <xf numFmtId="205" fontId="24" fillId="0" borderId="11" xfId="0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/>
      <protection/>
    </xf>
    <xf numFmtId="49" fontId="24" fillId="0" borderId="0" xfId="0" applyNumberFormat="1" applyFont="1" applyFill="1" applyBorder="1" applyAlignment="1">
      <alignment horizontal="left" vertical="center"/>
    </xf>
    <xf numFmtId="207" fontId="24" fillId="0" borderId="0" xfId="0" applyNumberFormat="1" applyFont="1" applyFill="1" applyBorder="1" applyAlignment="1">
      <alignment horizontal="right"/>
    </xf>
    <xf numFmtId="207" fontId="24" fillId="0" borderId="11" xfId="49" applyNumberFormat="1" applyFont="1" applyFill="1" applyBorder="1" applyAlignment="1">
      <alignment horizontal="center"/>
    </xf>
    <xf numFmtId="207" fontId="24" fillId="0" borderId="11" xfId="0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/>
    </xf>
    <xf numFmtId="198" fontId="24" fillId="0" borderId="0" xfId="42" applyFont="1" applyFill="1" applyAlignment="1">
      <alignment horizontal="center"/>
    </xf>
    <xf numFmtId="207" fontId="24" fillId="0" borderId="11" xfId="0" applyNumberFormat="1" applyFont="1" applyFill="1" applyBorder="1" applyAlignment="1">
      <alignment horizontal="center"/>
    </xf>
    <xf numFmtId="207" fontId="24" fillId="0" borderId="13" xfId="42" applyNumberFormat="1" applyFont="1" applyFill="1" applyBorder="1" applyAlignment="1">
      <alignment horizontal="right"/>
    </xf>
    <xf numFmtId="198" fontId="24" fillId="0" borderId="10" xfId="42" applyFont="1" applyFill="1" applyBorder="1" applyAlignment="1">
      <alignment horizontal="center"/>
    </xf>
    <xf numFmtId="207" fontId="38" fillId="0" borderId="0" xfId="42" applyNumberFormat="1" applyFont="1" applyFill="1" applyBorder="1" applyAlignment="1">
      <alignment horizontal="right"/>
    </xf>
    <xf numFmtId="207" fontId="24" fillId="0" borderId="13" xfId="0" applyNumberFormat="1" applyFont="1" applyFill="1" applyBorder="1" applyAlignment="1">
      <alignment horizontal="right"/>
    </xf>
    <xf numFmtId="205" fontId="24" fillId="0" borderId="0" xfId="42" applyNumberFormat="1" applyFont="1" applyFill="1" applyBorder="1" applyAlignment="1">
      <alignment horizontal="right"/>
    </xf>
    <xf numFmtId="205" fontId="24" fillId="0" borderId="11" xfId="42" applyNumberFormat="1" applyFont="1" applyFill="1" applyBorder="1" applyAlignment="1">
      <alignment horizontal="right"/>
    </xf>
    <xf numFmtId="207" fontId="24" fillId="0" borderId="0" xfId="42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115" zoomScaleNormal="70" zoomScaleSheetLayoutView="115" workbookViewId="0" topLeftCell="A55">
      <selection activeCell="E69" sqref="E69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8.00390625" style="25" customWidth="1"/>
    <col min="6" max="6" width="8.140625" style="142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34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52</v>
      </c>
      <c r="B2" s="42"/>
      <c r="C2" s="42"/>
      <c r="D2" s="42"/>
      <c r="E2" s="42"/>
      <c r="F2" s="134"/>
      <c r="G2" s="42"/>
      <c r="H2" s="42"/>
      <c r="I2" s="42"/>
      <c r="J2" s="42"/>
      <c r="K2" s="42"/>
      <c r="L2" s="42"/>
    </row>
    <row r="3" spans="1:13" s="43" customFormat="1" ht="22.5" customHeight="1">
      <c r="A3" s="196" t="s">
        <v>164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2" s="3" customFormat="1" ht="21.75" customHeight="1">
      <c r="A4" s="88"/>
      <c r="B4" s="88"/>
      <c r="C4" s="88"/>
      <c r="D4" s="88"/>
      <c r="E4" s="88"/>
      <c r="F4" s="135"/>
      <c r="G4" s="88"/>
      <c r="H4" s="88"/>
      <c r="I4" s="88"/>
      <c r="J4" s="88"/>
      <c r="K4" s="88"/>
      <c r="L4" s="88"/>
    </row>
    <row r="5" spans="1:17" s="150" customFormat="1" ht="21">
      <c r="A5" s="149" t="s">
        <v>111</v>
      </c>
      <c r="D5" s="59"/>
      <c r="M5" s="151"/>
      <c r="N5" s="151"/>
      <c r="O5" s="151"/>
      <c r="P5" s="151"/>
      <c r="Q5" s="151"/>
    </row>
    <row r="6" spans="3:14" s="3" customFormat="1" ht="21.75" customHeight="1">
      <c r="C6" s="15"/>
      <c r="D6" s="15"/>
      <c r="E6" s="15"/>
      <c r="F6" s="136"/>
      <c r="G6" s="1"/>
      <c r="H6" s="197" t="s">
        <v>88</v>
      </c>
      <c r="I6" s="197"/>
      <c r="J6" s="197"/>
      <c r="K6" s="197"/>
      <c r="L6" s="197"/>
      <c r="M6" s="197"/>
      <c r="N6" s="197"/>
    </row>
    <row r="7" spans="3:14" s="3" customFormat="1" ht="21.75" customHeight="1">
      <c r="C7" s="93"/>
      <c r="D7" s="93"/>
      <c r="E7" s="93"/>
      <c r="F7" s="136"/>
      <c r="G7" s="1"/>
      <c r="H7" s="197" t="s">
        <v>1</v>
      </c>
      <c r="I7" s="197"/>
      <c r="J7" s="197"/>
      <c r="K7" s="89"/>
      <c r="L7" s="198" t="s">
        <v>66</v>
      </c>
      <c r="M7" s="198"/>
      <c r="N7" s="198"/>
    </row>
    <row r="8" spans="3:14" s="3" customFormat="1" ht="21.75" customHeight="1">
      <c r="C8" s="93"/>
      <c r="D8" s="93"/>
      <c r="E8" s="93"/>
      <c r="F8" s="136"/>
      <c r="G8" s="1"/>
      <c r="H8" s="126" t="s">
        <v>165</v>
      </c>
      <c r="I8" s="1"/>
      <c r="J8" s="126" t="s">
        <v>149</v>
      </c>
      <c r="K8" s="89"/>
      <c r="L8" s="126" t="s">
        <v>165</v>
      </c>
      <c r="M8" s="1"/>
      <c r="N8" s="126" t="s">
        <v>149</v>
      </c>
    </row>
    <row r="9" spans="3:14" s="3" customFormat="1" ht="21.75" customHeight="1">
      <c r="C9" s="93"/>
      <c r="D9" s="93"/>
      <c r="E9" s="93"/>
      <c r="F9" s="136"/>
      <c r="G9" s="1"/>
      <c r="H9" s="58" t="s">
        <v>82</v>
      </c>
      <c r="I9" s="1"/>
      <c r="J9" s="127"/>
      <c r="K9" s="89"/>
      <c r="L9" s="58" t="s">
        <v>82</v>
      </c>
      <c r="M9" s="1"/>
      <c r="N9" s="127"/>
    </row>
    <row r="10" spans="3:14" s="3" customFormat="1" ht="21.75" customHeight="1">
      <c r="C10" s="93"/>
      <c r="D10" s="93"/>
      <c r="E10" s="93"/>
      <c r="F10" s="128" t="s">
        <v>2</v>
      </c>
      <c r="G10" s="1"/>
      <c r="H10" s="129" t="s">
        <v>83</v>
      </c>
      <c r="I10" s="1"/>
      <c r="J10" s="121" t="s">
        <v>84</v>
      </c>
      <c r="K10" s="89"/>
      <c r="L10" s="129" t="s">
        <v>83</v>
      </c>
      <c r="M10" s="1"/>
      <c r="N10" s="121" t="s">
        <v>84</v>
      </c>
    </row>
    <row r="11" spans="1:14" s="3" customFormat="1" ht="21.75" customHeight="1">
      <c r="A11" s="93" t="s">
        <v>6</v>
      </c>
      <c r="C11" s="15"/>
      <c r="D11" s="15"/>
      <c r="E11" s="15"/>
      <c r="F11" s="137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45">
        <v>6</v>
      </c>
      <c r="H12" s="10">
        <v>160995</v>
      </c>
      <c r="J12" s="10">
        <v>291686</v>
      </c>
      <c r="K12" s="9"/>
      <c r="L12" s="10">
        <v>76661</v>
      </c>
      <c r="M12" s="9"/>
      <c r="N12" s="10">
        <v>235095</v>
      </c>
    </row>
    <row r="13" spans="1:14" s="3" customFormat="1" ht="21.75" customHeight="1">
      <c r="A13" s="15" t="s">
        <v>60</v>
      </c>
      <c r="C13" s="15"/>
      <c r="D13" s="15"/>
      <c r="E13" s="15"/>
      <c r="F13" s="45" t="s">
        <v>117</v>
      </c>
      <c r="G13" s="1"/>
      <c r="H13" s="10">
        <v>60542</v>
      </c>
      <c r="J13" s="10">
        <v>56208</v>
      </c>
      <c r="K13" s="9"/>
      <c r="L13" s="10">
        <v>60433</v>
      </c>
      <c r="M13" s="9"/>
      <c r="N13" s="10">
        <v>54668</v>
      </c>
    </row>
    <row r="14" spans="1:14" s="3" customFormat="1" ht="21.75" customHeight="1">
      <c r="A14" s="15" t="s">
        <v>25</v>
      </c>
      <c r="C14" s="15"/>
      <c r="D14" s="15"/>
      <c r="E14" s="15"/>
      <c r="F14" s="45">
        <v>8</v>
      </c>
      <c r="G14" s="1"/>
      <c r="H14" s="12">
        <v>393782</v>
      </c>
      <c r="J14" s="12">
        <v>460833</v>
      </c>
      <c r="K14" s="9"/>
      <c r="L14" s="12">
        <v>166454</v>
      </c>
      <c r="M14" s="9"/>
      <c r="N14" s="12">
        <v>203885</v>
      </c>
    </row>
    <row r="15" spans="1:14" s="3" customFormat="1" ht="21.75" customHeight="1">
      <c r="A15" s="15" t="s">
        <v>153</v>
      </c>
      <c r="C15" s="15"/>
      <c r="D15" s="15"/>
      <c r="E15" s="15"/>
      <c r="F15" s="138"/>
      <c r="H15" s="10">
        <v>1125</v>
      </c>
      <c r="J15" s="10">
        <v>849</v>
      </c>
      <c r="K15" s="9"/>
      <c r="L15" s="10">
        <v>1125</v>
      </c>
      <c r="M15" s="9"/>
      <c r="N15" s="10">
        <v>849</v>
      </c>
    </row>
    <row r="16" spans="1:14" s="3" customFormat="1" ht="21.75" customHeight="1">
      <c r="A16" s="130" t="s">
        <v>91</v>
      </c>
      <c r="C16" s="15"/>
      <c r="D16" s="15"/>
      <c r="E16" s="15"/>
      <c r="F16" s="45"/>
      <c r="H16" s="10">
        <v>693</v>
      </c>
      <c r="J16" s="10">
        <v>991</v>
      </c>
      <c r="K16" s="9"/>
      <c r="L16" s="109" t="s">
        <v>40</v>
      </c>
      <c r="M16" s="9"/>
      <c r="N16" s="109" t="s">
        <v>40</v>
      </c>
    </row>
    <row r="17" spans="1:14" s="3" customFormat="1" ht="21.75" customHeight="1">
      <c r="A17" s="93" t="s">
        <v>8</v>
      </c>
      <c r="B17" s="93"/>
      <c r="C17" s="93"/>
      <c r="D17" s="15"/>
      <c r="E17" s="93"/>
      <c r="F17" s="139"/>
      <c r="G17" s="7"/>
      <c r="H17" s="14">
        <f>SUM(H12:H16)</f>
        <v>617137</v>
      </c>
      <c r="I17" s="7"/>
      <c r="J17" s="14">
        <f>SUM(J12:J16)</f>
        <v>810567</v>
      </c>
      <c r="K17" s="9"/>
      <c r="L17" s="14">
        <f>SUM(L12:L16)</f>
        <v>304673</v>
      </c>
      <c r="M17" s="9"/>
      <c r="N17" s="14">
        <f>SUM(N12:N16)</f>
        <v>494497</v>
      </c>
    </row>
    <row r="18" spans="3:14" s="3" customFormat="1" ht="21.75" customHeight="1">
      <c r="C18" s="93"/>
      <c r="D18" s="93"/>
      <c r="E18" s="93"/>
      <c r="F18" s="139"/>
      <c r="G18" s="7"/>
      <c r="H18" s="9"/>
      <c r="I18" s="7"/>
      <c r="J18" s="9"/>
      <c r="K18" s="9"/>
      <c r="L18" s="9"/>
      <c r="M18" s="9"/>
      <c r="N18" s="9"/>
    </row>
    <row r="19" spans="1:14" s="3" customFormat="1" ht="21.75" customHeight="1">
      <c r="A19" s="93" t="s">
        <v>9</v>
      </c>
      <c r="C19" s="15"/>
      <c r="D19" s="15"/>
      <c r="E19" s="15"/>
      <c r="F19" s="139"/>
      <c r="G19" s="7"/>
      <c r="H19" s="7"/>
      <c r="I19" s="7"/>
      <c r="J19" s="7"/>
      <c r="K19" s="9"/>
      <c r="L19" s="9"/>
      <c r="M19" s="9"/>
      <c r="N19" s="9"/>
    </row>
    <row r="20" spans="1:14" s="3" customFormat="1" ht="21.75" customHeight="1">
      <c r="A20" s="3" t="s">
        <v>28</v>
      </c>
      <c r="C20" s="15"/>
      <c r="D20" s="15"/>
      <c r="E20" s="15"/>
      <c r="F20" s="45">
        <v>9</v>
      </c>
      <c r="G20" s="7"/>
      <c r="H20" s="10">
        <v>756</v>
      </c>
      <c r="I20" s="7"/>
      <c r="J20" s="10">
        <v>756</v>
      </c>
      <c r="K20" s="9"/>
      <c r="L20" s="10">
        <v>756</v>
      </c>
      <c r="M20" s="9"/>
      <c r="N20" s="10">
        <v>756</v>
      </c>
    </row>
    <row r="21" spans="1:14" s="3" customFormat="1" ht="21.75" customHeight="1">
      <c r="A21" s="15" t="s">
        <v>101</v>
      </c>
      <c r="C21" s="15"/>
      <c r="D21" s="15"/>
      <c r="E21" s="15"/>
      <c r="F21" s="45">
        <v>10</v>
      </c>
      <c r="G21" s="1"/>
      <c r="H21" s="9">
        <v>3185</v>
      </c>
      <c r="J21" s="9">
        <v>3273</v>
      </c>
      <c r="K21" s="9"/>
      <c r="L21" s="9">
        <v>3185</v>
      </c>
      <c r="M21" s="9"/>
      <c r="N21" s="9">
        <v>3273</v>
      </c>
    </row>
    <row r="22" spans="1:14" s="3" customFormat="1" ht="21.75" customHeight="1">
      <c r="A22" s="3" t="s">
        <v>77</v>
      </c>
      <c r="C22" s="15"/>
      <c r="D22" s="15"/>
      <c r="E22" s="15"/>
      <c r="F22" s="45">
        <v>11</v>
      </c>
      <c r="G22" s="7"/>
      <c r="H22" s="109" t="s">
        <v>40</v>
      </c>
      <c r="I22" s="7"/>
      <c r="J22" s="109" t="s">
        <v>40</v>
      </c>
      <c r="K22" s="9"/>
      <c r="L22" s="12">
        <v>678107</v>
      </c>
      <c r="M22" s="9"/>
      <c r="N22" s="12">
        <v>578107</v>
      </c>
    </row>
    <row r="23" spans="1:14" s="3" customFormat="1" ht="21.75" customHeight="1">
      <c r="A23" s="3" t="s">
        <v>128</v>
      </c>
      <c r="C23" s="15"/>
      <c r="D23" s="15"/>
      <c r="E23" s="15"/>
      <c r="F23" s="45">
        <v>12</v>
      </c>
      <c r="G23" s="7"/>
      <c r="H23" s="109">
        <v>17774</v>
      </c>
      <c r="I23" s="7"/>
      <c r="J23" s="109">
        <v>17906</v>
      </c>
      <c r="K23" s="9"/>
      <c r="L23" s="12">
        <v>18000</v>
      </c>
      <c r="M23" s="9"/>
      <c r="N23" s="12">
        <v>18000</v>
      </c>
    </row>
    <row r="24" spans="1:14" s="3" customFormat="1" ht="21.75" customHeight="1">
      <c r="A24" s="3" t="s">
        <v>90</v>
      </c>
      <c r="C24" s="15"/>
      <c r="D24" s="15"/>
      <c r="E24" s="15"/>
      <c r="F24" s="45">
        <v>13</v>
      </c>
      <c r="G24" s="7"/>
      <c r="H24" s="10">
        <v>435305</v>
      </c>
      <c r="I24" s="7"/>
      <c r="J24" s="10">
        <v>363772</v>
      </c>
      <c r="K24" s="9"/>
      <c r="L24" s="12">
        <v>200285</v>
      </c>
      <c r="M24" s="9"/>
      <c r="N24" s="12">
        <v>200285</v>
      </c>
    </row>
    <row r="25" spans="1:14" s="3" customFormat="1" ht="21.75" customHeight="1">
      <c r="A25" s="3" t="s">
        <v>80</v>
      </c>
      <c r="C25" s="15"/>
      <c r="D25" s="15"/>
      <c r="E25" s="15"/>
      <c r="F25" s="45">
        <v>14</v>
      </c>
      <c r="G25" s="7"/>
      <c r="H25" s="10">
        <v>127403</v>
      </c>
      <c r="I25" s="132"/>
      <c r="J25" s="10">
        <v>75875</v>
      </c>
      <c r="K25" s="9"/>
      <c r="L25" s="12">
        <v>28082</v>
      </c>
      <c r="M25" s="9"/>
      <c r="N25" s="12">
        <v>1199</v>
      </c>
    </row>
    <row r="26" spans="1:14" s="3" customFormat="1" ht="21.75" customHeight="1">
      <c r="A26" s="15" t="s">
        <v>64</v>
      </c>
      <c r="C26" s="15"/>
      <c r="D26" s="15"/>
      <c r="E26" s="15"/>
      <c r="F26" s="45">
        <v>15</v>
      </c>
      <c r="G26" s="1"/>
      <c r="H26" s="12">
        <v>302380</v>
      </c>
      <c r="J26" s="12">
        <v>308640</v>
      </c>
      <c r="K26" s="9"/>
      <c r="L26" s="12">
        <v>298639</v>
      </c>
      <c r="M26" s="9"/>
      <c r="N26" s="9">
        <v>305147</v>
      </c>
    </row>
    <row r="27" spans="1:14" s="3" customFormat="1" ht="21.75" customHeight="1">
      <c r="A27" s="15" t="s">
        <v>112</v>
      </c>
      <c r="C27" s="15"/>
      <c r="D27" s="15"/>
      <c r="E27" s="15"/>
      <c r="F27" s="45">
        <v>16</v>
      </c>
      <c r="G27" s="1"/>
      <c r="H27" s="12">
        <v>4692</v>
      </c>
      <c r="J27" s="12">
        <v>4942</v>
      </c>
      <c r="K27" s="9"/>
      <c r="L27" s="12">
        <v>4692</v>
      </c>
      <c r="M27" s="9"/>
      <c r="N27" s="9">
        <v>4942</v>
      </c>
    </row>
    <row r="28" spans="1:14" s="3" customFormat="1" ht="21.75" customHeight="1">
      <c r="A28" s="15" t="s">
        <v>67</v>
      </c>
      <c r="C28" s="15"/>
      <c r="D28" s="15"/>
      <c r="E28" s="15"/>
      <c r="F28" s="45">
        <v>20</v>
      </c>
      <c r="G28" s="1"/>
      <c r="H28" s="12">
        <v>5374</v>
      </c>
      <c r="J28" s="12">
        <v>5054</v>
      </c>
      <c r="K28" s="9"/>
      <c r="L28" s="12">
        <v>5035</v>
      </c>
      <c r="M28" s="9"/>
      <c r="N28" s="9">
        <v>4721</v>
      </c>
    </row>
    <row r="29" spans="1:14" s="3" customFormat="1" ht="21.75" customHeight="1">
      <c r="A29" s="15" t="s">
        <v>10</v>
      </c>
      <c r="C29" s="15"/>
      <c r="D29" s="15"/>
      <c r="E29" s="15"/>
      <c r="F29" s="45"/>
      <c r="H29" s="10"/>
      <c r="J29" s="10"/>
      <c r="K29" s="9"/>
      <c r="L29" s="12"/>
      <c r="M29" s="9"/>
      <c r="N29" s="9"/>
    </row>
    <row r="30" spans="1:14" s="3" customFormat="1" ht="21.75" customHeight="1">
      <c r="A30" s="15"/>
      <c r="B30" s="3" t="s">
        <v>129</v>
      </c>
      <c r="C30" s="15"/>
      <c r="D30" s="15"/>
      <c r="E30" s="15"/>
      <c r="F30" s="45"/>
      <c r="H30" s="10">
        <v>29284</v>
      </c>
      <c r="J30" s="10">
        <v>29069</v>
      </c>
      <c r="K30" s="9"/>
      <c r="L30" s="12">
        <v>29284</v>
      </c>
      <c r="M30" s="9"/>
      <c r="N30" s="9">
        <v>29069</v>
      </c>
    </row>
    <row r="31" spans="1:14" s="3" customFormat="1" ht="21.75" customHeight="1">
      <c r="A31" s="15"/>
      <c r="B31" s="3" t="s">
        <v>113</v>
      </c>
      <c r="C31" s="15"/>
      <c r="D31" s="15"/>
      <c r="E31" s="15"/>
      <c r="F31" s="45"/>
      <c r="H31" s="10">
        <v>25623</v>
      </c>
      <c r="J31" s="10">
        <v>23831</v>
      </c>
      <c r="K31" s="9"/>
      <c r="L31" s="12">
        <v>22955</v>
      </c>
      <c r="M31" s="9"/>
      <c r="N31" s="9">
        <v>22955</v>
      </c>
    </row>
    <row r="32" spans="1:14" s="3" customFormat="1" ht="21.75" customHeight="1">
      <c r="A32" s="15"/>
      <c r="B32" s="3" t="s">
        <v>114</v>
      </c>
      <c r="C32" s="15"/>
      <c r="D32" s="15"/>
      <c r="E32" s="15"/>
      <c r="F32" s="45">
        <v>5</v>
      </c>
      <c r="H32" s="10">
        <v>7196</v>
      </c>
      <c r="J32" s="10">
        <v>7280</v>
      </c>
      <c r="K32" s="9"/>
      <c r="L32" s="12">
        <v>6586</v>
      </c>
      <c r="M32" s="9"/>
      <c r="N32" s="9">
        <v>7046</v>
      </c>
    </row>
    <row r="33" spans="1:14" s="3" customFormat="1" ht="21.75" customHeight="1">
      <c r="A33" s="93" t="s">
        <v>11</v>
      </c>
      <c r="C33" s="93"/>
      <c r="D33" s="15"/>
      <c r="E33" s="15"/>
      <c r="F33" s="139"/>
      <c r="G33" s="7"/>
      <c r="H33" s="131">
        <f>SUM(H20:H32)</f>
        <v>958972</v>
      </c>
      <c r="I33" s="7"/>
      <c r="J33" s="131">
        <f>SUM(J20:J32)</f>
        <v>840398</v>
      </c>
      <c r="K33" s="9"/>
      <c r="L33" s="14">
        <f>SUM(L20:L32)</f>
        <v>1295606</v>
      </c>
      <c r="M33" s="9"/>
      <c r="N33" s="14">
        <f>SUM(N20:N32)</f>
        <v>1175500</v>
      </c>
    </row>
    <row r="34" spans="3:14" s="3" customFormat="1" ht="21.75" customHeight="1">
      <c r="C34" s="93"/>
      <c r="D34" s="93"/>
      <c r="E34" s="93"/>
      <c r="F34" s="139"/>
      <c r="G34" s="7"/>
      <c r="H34" s="132"/>
      <c r="I34" s="7"/>
      <c r="J34" s="132"/>
      <c r="K34" s="9"/>
      <c r="L34" s="13"/>
      <c r="M34" s="9"/>
      <c r="N34" s="13"/>
    </row>
    <row r="35" spans="1:14" s="3" customFormat="1" ht="21.75" customHeight="1" thickBot="1">
      <c r="A35" s="7" t="s">
        <v>12</v>
      </c>
      <c r="C35" s="15"/>
      <c r="D35" s="93"/>
      <c r="E35" s="15"/>
      <c r="F35" s="137"/>
      <c r="G35" s="7"/>
      <c r="H35" s="133">
        <f>+H33+H17</f>
        <v>1576109</v>
      </c>
      <c r="I35" s="7"/>
      <c r="J35" s="133">
        <f>+J33+J17</f>
        <v>1650965</v>
      </c>
      <c r="K35" s="9"/>
      <c r="L35" s="133">
        <f>+L33+L17</f>
        <v>1600279</v>
      </c>
      <c r="M35" s="9"/>
      <c r="N35" s="133">
        <f>+N33+N17</f>
        <v>1669997</v>
      </c>
    </row>
    <row r="36" spans="1:14" ht="21.75" customHeight="1" thickTop="1">
      <c r="A36" s="41"/>
      <c r="D36" s="90"/>
      <c r="F36" s="140"/>
      <c r="G36" s="41"/>
      <c r="H36" s="32"/>
      <c r="I36" s="41"/>
      <c r="J36" s="32"/>
      <c r="K36" s="31"/>
      <c r="L36" s="32"/>
      <c r="M36" s="31"/>
      <c r="N36" s="32"/>
    </row>
    <row r="37" spans="1:12" s="22" customFormat="1" ht="22.5" customHeight="1">
      <c r="A37" s="21" t="s">
        <v>0</v>
      </c>
      <c r="B37" s="21"/>
      <c r="C37" s="21"/>
      <c r="D37" s="21"/>
      <c r="E37" s="21"/>
      <c r="F37" s="141"/>
      <c r="G37" s="21"/>
      <c r="H37" s="21"/>
      <c r="I37" s="21"/>
      <c r="J37" s="21"/>
      <c r="K37" s="21"/>
      <c r="L37" s="21"/>
    </row>
    <row r="38" spans="1:12" s="22" customFormat="1" ht="22.5" customHeight="1">
      <c r="A38" s="21" t="s">
        <v>152</v>
      </c>
      <c r="B38" s="21"/>
      <c r="C38" s="21"/>
      <c r="D38" s="21"/>
      <c r="E38" s="21"/>
      <c r="F38" s="141"/>
      <c r="G38" s="21"/>
      <c r="H38" s="21"/>
      <c r="I38" s="21"/>
      <c r="J38" s="21"/>
      <c r="K38" s="21"/>
      <c r="L38" s="21"/>
    </row>
    <row r="39" spans="1:12" s="22" customFormat="1" ht="22.5" customHeight="1">
      <c r="A39" s="21" t="str">
        <f>A3</f>
        <v>ณ วันที่ 30 กันยายน 2562</v>
      </c>
      <c r="B39" s="21"/>
      <c r="C39" s="21"/>
      <c r="D39" s="21"/>
      <c r="E39" s="21"/>
      <c r="F39" s="141"/>
      <c r="G39" s="21"/>
      <c r="H39" s="21"/>
      <c r="I39" s="21"/>
      <c r="J39" s="21"/>
      <c r="K39" s="21"/>
      <c r="L39" s="21"/>
    </row>
    <row r="40" spans="3:5" ht="22.5" customHeight="1">
      <c r="C40" s="27"/>
      <c r="D40" s="27"/>
      <c r="E40" s="27"/>
    </row>
    <row r="41" spans="1:12" ht="22.5" customHeight="1">
      <c r="A41" s="27" t="s">
        <v>13</v>
      </c>
      <c r="B41" s="27"/>
      <c r="C41" s="27"/>
      <c r="D41" s="27"/>
      <c r="E41" s="27"/>
      <c r="F41" s="143"/>
      <c r="G41" s="27"/>
      <c r="H41" s="27"/>
      <c r="I41" s="27"/>
      <c r="J41" s="27"/>
      <c r="K41" s="27"/>
      <c r="L41" s="27"/>
    </row>
    <row r="42" spans="6:14" ht="20.25" customHeight="1">
      <c r="F42" s="84"/>
      <c r="G42" s="26"/>
      <c r="H42" s="197" t="s">
        <v>88</v>
      </c>
      <c r="I42" s="197"/>
      <c r="J42" s="197"/>
      <c r="K42" s="197"/>
      <c r="L42" s="197"/>
      <c r="M42" s="197"/>
      <c r="N42" s="197"/>
    </row>
    <row r="43" spans="6:14" ht="20.25" customHeight="1">
      <c r="F43" s="84"/>
      <c r="G43" s="26"/>
      <c r="H43" s="197" t="s">
        <v>1</v>
      </c>
      <c r="I43" s="197"/>
      <c r="J43" s="197"/>
      <c r="K43" s="89"/>
      <c r="L43" s="198" t="s">
        <v>66</v>
      </c>
      <c r="M43" s="198"/>
      <c r="N43" s="198"/>
    </row>
    <row r="44" spans="6:14" ht="20.25" customHeight="1">
      <c r="F44" s="84"/>
      <c r="G44" s="26"/>
      <c r="H44" s="126" t="s">
        <v>165</v>
      </c>
      <c r="I44" s="1"/>
      <c r="J44" s="126" t="s">
        <v>149</v>
      </c>
      <c r="K44" s="89"/>
      <c r="L44" s="126" t="s">
        <v>165</v>
      </c>
      <c r="M44" s="1"/>
      <c r="N44" s="126" t="s">
        <v>149</v>
      </c>
    </row>
    <row r="45" spans="3:14" ht="20.25" customHeight="1">
      <c r="C45" s="90"/>
      <c r="D45" s="90"/>
      <c r="E45" s="90"/>
      <c r="F45" s="84"/>
      <c r="G45" s="26"/>
      <c r="H45" s="97" t="s">
        <v>82</v>
      </c>
      <c r="I45" s="26"/>
      <c r="J45" s="127"/>
      <c r="K45" s="111"/>
      <c r="L45" s="97" t="s">
        <v>82</v>
      </c>
      <c r="M45" s="26"/>
      <c r="N45" s="127"/>
    </row>
    <row r="46" spans="3:14" ht="20.25" customHeight="1">
      <c r="C46" s="90"/>
      <c r="D46" s="90"/>
      <c r="E46" s="90"/>
      <c r="F46" s="85" t="s">
        <v>2</v>
      </c>
      <c r="G46" s="26"/>
      <c r="H46" s="24" t="s">
        <v>83</v>
      </c>
      <c r="I46" s="26"/>
      <c r="J46" s="121" t="s">
        <v>84</v>
      </c>
      <c r="K46" s="111"/>
      <c r="L46" s="24" t="s">
        <v>83</v>
      </c>
      <c r="M46" s="26"/>
      <c r="N46" s="121" t="s">
        <v>84</v>
      </c>
    </row>
    <row r="47" spans="1:14" ht="20.25" customHeight="1">
      <c r="A47" s="90" t="s">
        <v>14</v>
      </c>
      <c r="D47" s="90"/>
      <c r="F47" s="120"/>
      <c r="G47" s="41"/>
      <c r="H47" s="41"/>
      <c r="I47" s="41"/>
      <c r="J47" s="41"/>
      <c r="N47" s="26"/>
    </row>
    <row r="48" spans="1:14" ht="20.25" customHeight="1">
      <c r="A48" s="25" t="s">
        <v>79</v>
      </c>
      <c r="B48" s="25"/>
      <c r="E48" s="28"/>
      <c r="F48" s="120" t="s">
        <v>131</v>
      </c>
      <c r="G48" s="26"/>
      <c r="H48" s="31">
        <v>50710</v>
      </c>
      <c r="J48" s="31">
        <v>57742</v>
      </c>
      <c r="K48" s="31"/>
      <c r="L48" s="29">
        <v>47257</v>
      </c>
      <c r="M48" s="31"/>
      <c r="N48" s="29">
        <v>54023</v>
      </c>
    </row>
    <row r="49" spans="1:14" ht="20.25" customHeight="1">
      <c r="A49" s="25" t="s">
        <v>109</v>
      </c>
      <c r="B49" s="25"/>
      <c r="E49" s="28"/>
      <c r="F49" s="120">
        <v>18</v>
      </c>
      <c r="G49" s="26"/>
      <c r="H49" s="31">
        <v>24589</v>
      </c>
      <c r="J49" s="31">
        <v>23563</v>
      </c>
      <c r="K49" s="31"/>
      <c r="L49" s="29">
        <v>24589</v>
      </c>
      <c r="M49" s="31"/>
      <c r="N49" s="29">
        <v>23563</v>
      </c>
    </row>
    <row r="50" spans="1:14" ht="20.25" customHeight="1">
      <c r="A50" s="110" t="s">
        <v>94</v>
      </c>
      <c r="E50" s="158"/>
      <c r="F50" s="120"/>
      <c r="H50" s="29">
        <v>251</v>
      </c>
      <c r="I50" s="29"/>
      <c r="J50" s="29">
        <v>237</v>
      </c>
      <c r="K50" s="31"/>
      <c r="L50" s="29">
        <v>251</v>
      </c>
      <c r="M50" s="31"/>
      <c r="N50" s="29">
        <v>237</v>
      </c>
    </row>
    <row r="51" spans="1:14" ht="20.25" customHeight="1">
      <c r="A51" s="110" t="s">
        <v>137</v>
      </c>
      <c r="E51" s="158"/>
      <c r="F51" s="120"/>
      <c r="H51" s="33">
        <v>19</v>
      </c>
      <c r="I51" s="29"/>
      <c r="J51" s="33">
        <v>18468</v>
      </c>
      <c r="K51" s="106"/>
      <c r="L51" s="33" t="s">
        <v>40</v>
      </c>
      <c r="M51" s="106"/>
      <c r="N51" s="33">
        <v>18306</v>
      </c>
    </row>
    <row r="52" spans="1:14" ht="20.25" customHeight="1">
      <c r="A52" s="90" t="s">
        <v>15</v>
      </c>
      <c r="D52" s="28"/>
      <c r="E52" s="90"/>
      <c r="F52" s="120"/>
      <c r="G52" s="26"/>
      <c r="H52" s="36">
        <f>SUM(H48:H51)</f>
        <v>75569</v>
      </c>
      <c r="J52" s="36">
        <f>SUM(J48:J51)</f>
        <v>100010</v>
      </c>
      <c r="K52" s="31"/>
      <c r="L52" s="36">
        <f>SUM(L48:L51)</f>
        <v>72097</v>
      </c>
      <c r="M52" s="31"/>
      <c r="N52" s="36">
        <f>SUM(N48:N51)</f>
        <v>96129</v>
      </c>
    </row>
    <row r="53" spans="3:14" ht="7.5" customHeight="1">
      <c r="C53" s="90"/>
      <c r="D53" s="90"/>
      <c r="E53" s="90"/>
      <c r="F53" s="144"/>
      <c r="G53" s="41"/>
      <c r="H53" s="31"/>
      <c r="I53" s="41"/>
      <c r="J53" s="31"/>
      <c r="K53" s="31"/>
      <c r="L53" s="31"/>
      <c r="M53" s="31"/>
      <c r="N53" s="31"/>
    </row>
    <row r="54" spans="1:14" ht="20.25" customHeight="1">
      <c r="A54" s="90" t="s">
        <v>16</v>
      </c>
      <c r="D54" s="90"/>
      <c r="E54" s="90"/>
      <c r="F54" s="120"/>
      <c r="G54" s="26"/>
      <c r="H54" s="26"/>
      <c r="J54" s="26"/>
      <c r="K54" s="31"/>
      <c r="L54" s="31"/>
      <c r="M54" s="31"/>
      <c r="N54" s="31"/>
    </row>
    <row r="55" spans="1:14" ht="20.25" customHeight="1">
      <c r="A55" s="110" t="s">
        <v>110</v>
      </c>
      <c r="D55" s="90"/>
      <c r="E55" s="90"/>
      <c r="F55" s="120">
        <v>18</v>
      </c>
      <c r="G55" s="26"/>
      <c r="H55" s="31">
        <v>49223</v>
      </c>
      <c r="J55" s="31">
        <v>67791</v>
      </c>
      <c r="K55" s="31"/>
      <c r="L55" s="31">
        <v>49223</v>
      </c>
      <c r="M55" s="31"/>
      <c r="N55" s="31">
        <v>67791</v>
      </c>
    </row>
    <row r="56" spans="1:14" ht="20.25" customHeight="1">
      <c r="A56" s="110" t="s">
        <v>105</v>
      </c>
      <c r="D56" s="90"/>
      <c r="E56" s="90"/>
      <c r="F56" s="120"/>
      <c r="G56" s="26"/>
      <c r="H56" s="31">
        <v>88</v>
      </c>
      <c r="J56" s="31">
        <v>277</v>
      </c>
      <c r="K56" s="31"/>
      <c r="L56" s="31">
        <v>88</v>
      </c>
      <c r="M56" s="31"/>
      <c r="N56" s="31">
        <v>277</v>
      </c>
    </row>
    <row r="57" spans="1:14" ht="20.25" customHeight="1">
      <c r="A57" s="25" t="s">
        <v>61</v>
      </c>
      <c r="F57" s="120">
        <v>19</v>
      </c>
      <c r="G57" s="26"/>
      <c r="H57" s="31">
        <v>9800</v>
      </c>
      <c r="J57" s="31">
        <v>7403</v>
      </c>
      <c r="K57" s="31"/>
      <c r="L57" s="33">
        <v>9575</v>
      </c>
      <c r="M57" s="31"/>
      <c r="N57" s="159">
        <v>7208</v>
      </c>
    </row>
    <row r="58" spans="1:14" ht="20.25" customHeight="1">
      <c r="A58" s="25" t="s">
        <v>45</v>
      </c>
      <c r="B58" s="25"/>
      <c r="C58" s="28"/>
      <c r="F58" s="84"/>
      <c r="G58" s="26"/>
      <c r="H58" s="31">
        <v>34000</v>
      </c>
      <c r="J58" s="31">
        <v>34000</v>
      </c>
      <c r="K58" s="31"/>
      <c r="L58" s="31">
        <v>34000</v>
      </c>
      <c r="M58" s="31"/>
      <c r="N58" s="31">
        <v>34000</v>
      </c>
    </row>
    <row r="59" spans="1:14" ht="20.25" customHeight="1">
      <c r="A59" s="90" t="s">
        <v>17</v>
      </c>
      <c r="D59" s="28"/>
      <c r="E59" s="90"/>
      <c r="F59" s="84"/>
      <c r="G59" s="26"/>
      <c r="H59" s="79">
        <f>SUM(H55:H58)</f>
        <v>93111</v>
      </c>
      <c r="J59" s="79">
        <f>SUM(J55:J58)</f>
        <v>109471</v>
      </c>
      <c r="K59" s="31"/>
      <c r="L59" s="79">
        <f>SUM(L55:L58)</f>
        <v>92886</v>
      </c>
      <c r="M59" s="31"/>
      <c r="N59" s="79">
        <f>SUM(N55:N58)</f>
        <v>109276</v>
      </c>
    </row>
    <row r="60" spans="3:14" ht="7.5" customHeight="1">
      <c r="C60" s="90"/>
      <c r="D60" s="90"/>
      <c r="E60" s="90"/>
      <c r="F60" s="140"/>
      <c r="G60" s="41"/>
      <c r="H60" s="30"/>
      <c r="I60" s="41"/>
      <c r="J60" s="30"/>
      <c r="K60" s="31"/>
      <c r="L60" s="31"/>
      <c r="M60" s="31"/>
      <c r="N60" s="31"/>
    </row>
    <row r="61" spans="1:14" ht="20.25" customHeight="1">
      <c r="A61" s="90" t="s">
        <v>18</v>
      </c>
      <c r="D61" s="28"/>
      <c r="E61" s="90"/>
      <c r="F61" s="84"/>
      <c r="G61" s="26"/>
      <c r="H61" s="40">
        <f>+H59+H52</f>
        <v>168680</v>
      </c>
      <c r="I61" s="31"/>
      <c r="J61" s="98">
        <f>+J59+J52</f>
        <v>209481</v>
      </c>
      <c r="K61" s="31"/>
      <c r="L61" s="98">
        <f>SUM(L52+L59)</f>
        <v>164983</v>
      </c>
      <c r="M61" s="31"/>
      <c r="N61" s="40">
        <f>+N59+N52</f>
        <v>205405</v>
      </c>
    </row>
    <row r="62" spans="1:14" ht="20.25" customHeight="1">
      <c r="A62" s="90"/>
      <c r="D62" s="28"/>
      <c r="E62" s="90"/>
      <c r="F62" s="84"/>
      <c r="G62" s="26"/>
      <c r="H62" s="32"/>
      <c r="I62" s="31"/>
      <c r="J62" s="32"/>
      <c r="K62" s="31"/>
      <c r="L62" s="32"/>
      <c r="M62" s="31"/>
      <c r="N62" s="32"/>
    </row>
    <row r="63" spans="1:14" ht="20.25" customHeight="1">
      <c r="A63" s="90" t="s">
        <v>19</v>
      </c>
      <c r="D63" s="90"/>
      <c r="E63" s="90"/>
      <c r="F63" s="120"/>
      <c r="G63" s="26"/>
      <c r="H63" s="26"/>
      <c r="J63" s="26"/>
      <c r="K63" s="31"/>
      <c r="L63" s="31"/>
      <c r="M63" s="31"/>
      <c r="N63" s="31"/>
    </row>
    <row r="64" spans="1:14" ht="20.25" customHeight="1">
      <c r="A64" s="25" t="s">
        <v>50</v>
      </c>
      <c r="F64" s="120"/>
      <c r="G64" s="26"/>
      <c r="H64" s="26"/>
      <c r="J64" s="26"/>
      <c r="K64" s="31"/>
      <c r="L64" s="31"/>
      <c r="M64" s="31"/>
      <c r="N64" s="31"/>
    </row>
    <row r="65" spans="1:14" ht="20.25" customHeight="1" thickBot="1">
      <c r="A65" s="28" t="s">
        <v>154</v>
      </c>
      <c r="C65" s="28"/>
      <c r="F65" s="120"/>
      <c r="G65" s="26"/>
      <c r="H65" s="148">
        <v>1122298</v>
      </c>
      <c r="J65" s="148">
        <v>1122298</v>
      </c>
      <c r="K65" s="31"/>
      <c r="L65" s="148">
        <v>1122298</v>
      </c>
      <c r="M65" s="31"/>
      <c r="N65" s="148">
        <v>1122298</v>
      </c>
    </row>
    <row r="66" spans="3:14" ht="8.25" customHeight="1" thickTop="1">
      <c r="C66" s="28"/>
      <c r="F66" s="120"/>
      <c r="G66" s="26"/>
      <c r="H66" s="31"/>
      <c r="J66" s="31"/>
      <c r="K66" s="31"/>
      <c r="L66" s="31"/>
      <c r="M66" s="31"/>
      <c r="N66" s="31"/>
    </row>
    <row r="67" spans="1:14" ht="20.25" customHeight="1">
      <c r="A67" s="25" t="s">
        <v>132</v>
      </c>
      <c r="C67" s="28"/>
      <c r="F67" s="120"/>
      <c r="G67" s="26"/>
      <c r="H67" s="31">
        <f>+ส่วนของผู้ถือหุ้นงบรวม!D22</f>
        <v>1122298</v>
      </c>
      <c r="J67" s="113">
        <v>1122298</v>
      </c>
      <c r="K67" s="31"/>
      <c r="L67" s="31">
        <f>+ส่วนของผู้ถือหุ้นงบเฉพาะ!E22</f>
        <v>1122298</v>
      </c>
      <c r="M67" s="31"/>
      <c r="N67" s="113">
        <v>1122298</v>
      </c>
    </row>
    <row r="68" spans="1:14" ht="20.25" customHeight="1">
      <c r="A68" s="25" t="s">
        <v>46</v>
      </c>
      <c r="F68" s="120"/>
      <c r="G68" s="26"/>
      <c r="H68" s="31">
        <f>+ส่วนของผู้ถือหุ้นงบรวม!F22</f>
        <v>208730</v>
      </c>
      <c r="J68" s="113">
        <v>208730</v>
      </c>
      <c r="K68" s="31"/>
      <c r="L68" s="31">
        <f>+ส่วนของผู้ถือหุ้นงบเฉพาะ!G22</f>
        <v>208730</v>
      </c>
      <c r="M68" s="31"/>
      <c r="N68" s="113">
        <v>208730</v>
      </c>
    </row>
    <row r="69" spans="1:14" ht="20.25" customHeight="1">
      <c r="A69" s="25" t="s">
        <v>182</v>
      </c>
      <c r="F69" s="120"/>
      <c r="G69" s="26"/>
      <c r="H69" s="33"/>
      <c r="J69" s="33"/>
      <c r="K69" s="33"/>
      <c r="L69" s="33"/>
      <c r="M69" s="33"/>
      <c r="N69" s="33"/>
    </row>
    <row r="70" spans="1:14" ht="20.25" customHeight="1">
      <c r="A70" s="181" t="s">
        <v>71</v>
      </c>
      <c r="C70" s="28"/>
      <c r="D70" s="181"/>
      <c r="F70" s="120"/>
      <c r="G70" s="26"/>
      <c r="H70" s="33">
        <f>+ส่วนของผู้ถือหุ้นงบรวม!H22</f>
        <v>13405</v>
      </c>
      <c r="J70" s="112">
        <v>13405</v>
      </c>
      <c r="K70" s="33"/>
      <c r="L70" s="33">
        <f>+ส่วนของผู้ถือหุ้นงบเฉพาะ!I22</f>
        <v>13405</v>
      </c>
      <c r="M70" s="33"/>
      <c r="N70" s="112">
        <v>13405</v>
      </c>
    </row>
    <row r="71" spans="1:14" ht="20.25" customHeight="1">
      <c r="A71" s="181" t="s">
        <v>65</v>
      </c>
      <c r="C71" s="28"/>
      <c r="D71" s="181"/>
      <c r="G71" s="26"/>
      <c r="H71" s="33">
        <f>ส่วนของผู้ถือหุ้นงบรวม!J22</f>
        <v>67651</v>
      </c>
      <c r="J71" s="114">
        <v>101618</v>
      </c>
      <c r="K71" s="33"/>
      <c r="L71" s="33">
        <f>ส่วนของผู้ถือหุ้นงบเฉพาะ!K22</f>
        <v>95518</v>
      </c>
      <c r="M71" s="33"/>
      <c r="N71" s="182">
        <v>124726</v>
      </c>
    </row>
    <row r="72" spans="1:14" ht="20.25" customHeight="1">
      <c r="A72" s="25" t="s">
        <v>57</v>
      </c>
      <c r="F72" s="84"/>
      <c r="G72" s="26"/>
      <c r="H72" s="33">
        <f>+ส่วนของผู้ถือหุ้นงบรวม!L22</f>
        <v>-4655</v>
      </c>
      <c r="J72" s="183">
        <v>-4567</v>
      </c>
      <c r="K72" s="33"/>
      <c r="L72" s="33">
        <f>+ส่วนของผู้ถือหุ้นงบเฉพาะ!M22</f>
        <v>-4655</v>
      </c>
      <c r="M72" s="33"/>
      <c r="N72" s="184">
        <v>-4567</v>
      </c>
    </row>
    <row r="73" spans="1:14" ht="20.25" customHeight="1">
      <c r="A73" s="90" t="s">
        <v>104</v>
      </c>
      <c r="D73" s="28"/>
      <c r="E73" s="90"/>
      <c r="F73" s="84"/>
      <c r="G73" s="26"/>
      <c r="H73" s="101">
        <f>SUM(H67:H72)</f>
        <v>1407429</v>
      </c>
      <c r="J73" s="112">
        <f>SUM(J67:J72)</f>
        <v>1441484</v>
      </c>
      <c r="K73" s="31"/>
      <c r="L73" s="101">
        <f>SUM(L67:L72)</f>
        <v>1435296</v>
      </c>
      <c r="M73" s="31"/>
      <c r="N73" s="101">
        <f>SUM(N67:N72)</f>
        <v>1464592</v>
      </c>
    </row>
    <row r="74" spans="6:14" ht="7.5" customHeight="1">
      <c r="F74" s="84"/>
      <c r="G74" s="26"/>
      <c r="H74" s="26"/>
      <c r="J74" s="32"/>
      <c r="K74" s="31"/>
      <c r="L74" s="31"/>
      <c r="M74" s="31"/>
      <c r="N74" s="31"/>
    </row>
    <row r="75" spans="1:14" ht="21" customHeight="1">
      <c r="A75" s="25" t="s">
        <v>68</v>
      </c>
      <c r="D75" s="90"/>
      <c r="E75" s="90"/>
      <c r="F75" s="84"/>
      <c r="G75" s="26"/>
      <c r="H75" s="80" t="str">
        <f>+ส่วนของผู้ถือหุ้นงบรวม!P22</f>
        <v>-</v>
      </c>
      <c r="I75" s="31"/>
      <c r="J75" s="160" t="s">
        <v>40</v>
      </c>
      <c r="K75" s="31"/>
      <c r="L75" s="80" t="s">
        <v>40</v>
      </c>
      <c r="M75" s="31"/>
      <c r="N75" s="80" t="s">
        <v>40</v>
      </c>
    </row>
    <row r="76" spans="6:14" ht="7.5" customHeight="1">
      <c r="F76" s="84"/>
      <c r="G76" s="26"/>
      <c r="H76" s="26"/>
      <c r="J76" s="26"/>
      <c r="K76" s="31"/>
      <c r="L76" s="26"/>
      <c r="M76" s="31"/>
      <c r="N76" s="26"/>
    </row>
    <row r="77" spans="1:14" ht="21" customHeight="1">
      <c r="A77" s="90" t="s">
        <v>38</v>
      </c>
      <c r="D77" s="28"/>
      <c r="E77" s="90"/>
      <c r="F77" s="84"/>
      <c r="G77" s="26"/>
      <c r="H77" s="40">
        <f>SUM(H73:H75)</f>
        <v>1407429</v>
      </c>
      <c r="J77" s="40">
        <f>SUM(J73:J75)</f>
        <v>1441484</v>
      </c>
      <c r="K77" s="31"/>
      <c r="L77" s="40">
        <f>SUM(L73:L75)</f>
        <v>1435296</v>
      </c>
      <c r="M77" s="31"/>
      <c r="N77" s="40">
        <f>SUM(N73:N75)</f>
        <v>1464592</v>
      </c>
    </row>
    <row r="78" spans="6:14" ht="21" customHeight="1">
      <c r="F78" s="84"/>
      <c r="G78" s="26"/>
      <c r="H78" s="39"/>
      <c r="J78" s="39"/>
      <c r="K78" s="31"/>
      <c r="L78" s="39"/>
      <c r="M78" s="31"/>
      <c r="N78" s="39"/>
    </row>
    <row r="79" spans="1:14" ht="21" customHeight="1" thickBot="1">
      <c r="A79" s="90" t="s">
        <v>20</v>
      </c>
      <c r="D79" s="90"/>
      <c r="E79" s="28"/>
      <c r="F79" s="84"/>
      <c r="G79" s="26"/>
      <c r="H79" s="34">
        <f>+H77+H61</f>
        <v>1576109</v>
      </c>
      <c r="J79" s="34">
        <f>+J77+J61</f>
        <v>1650965</v>
      </c>
      <c r="K79" s="31"/>
      <c r="L79" s="34">
        <f>+L77+L61</f>
        <v>1600279</v>
      </c>
      <c r="M79" s="31"/>
      <c r="N79" s="34">
        <f>+N77+N61</f>
        <v>1669997</v>
      </c>
    </row>
    <row r="80" spans="1:14" ht="21" customHeight="1" thickTop="1">
      <c r="A80" s="90"/>
      <c r="D80" s="90"/>
      <c r="E80" s="28"/>
      <c r="F80" s="84"/>
      <c r="G80" s="26"/>
      <c r="H80" s="31"/>
      <c r="J80" s="31"/>
      <c r="K80" s="31"/>
      <c r="L80" s="31"/>
      <c r="M80" s="31"/>
      <c r="N80" s="31"/>
    </row>
    <row r="81" spans="1:14" ht="21" customHeight="1">
      <c r="A81" s="90"/>
      <c r="D81" s="90"/>
      <c r="E81" s="28"/>
      <c r="F81" s="84"/>
      <c r="G81" s="26"/>
      <c r="H81" s="32">
        <f>H35-H79</f>
        <v>0</v>
      </c>
      <c r="J81" s="32">
        <f>J35-J79</f>
        <v>0</v>
      </c>
      <c r="K81" s="32"/>
      <c r="L81" s="32">
        <f>L35-L79</f>
        <v>0</v>
      </c>
      <c r="M81" s="32"/>
      <c r="N81" s="32">
        <f>N35-N79</f>
        <v>0</v>
      </c>
    </row>
    <row r="82" spans="1:14" ht="21" customHeight="1">
      <c r="A82" s="90"/>
      <c r="D82" s="90"/>
      <c r="E82" s="28"/>
      <c r="F82" s="84"/>
      <c r="G82" s="26"/>
      <c r="H82" s="33"/>
      <c r="J82" s="33"/>
      <c r="K82" s="31"/>
      <c r="L82" s="31"/>
      <c r="M82" s="31"/>
      <c r="N82" s="33"/>
    </row>
    <row r="83" spans="1:14" ht="21" customHeight="1">
      <c r="A83" s="90"/>
      <c r="D83" s="90"/>
      <c r="E83" s="28"/>
      <c r="F83" s="84"/>
      <c r="G83" s="26"/>
      <c r="H83" s="31"/>
      <c r="J83" s="31"/>
      <c r="K83" s="31"/>
      <c r="L83" s="31"/>
      <c r="M83" s="31"/>
      <c r="N83" s="31"/>
    </row>
    <row r="84" spans="1:14" ht="21" customHeight="1">
      <c r="A84" s="90"/>
      <c r="D84" s="90"/>
      <c r="E84" s="28"/>
      <c r="F84" s="84"/>
      <c r="G84" s="26"/>
      <c r="H84" s="31"/>
      <c r="J84" s="31"/>
      <c r="K84" s="31"/>
      <c r="L84" s="31"/>
      <c r="M84" s="31"/>
      <c r="N84" s="31"/>
    </row>
    <row r="85" spans="1:14" ht="21" customHeight="1">
      <c r="A85" s="90"/>
      <c r="D85" s="90"/>
      <c r="E85" s="28"/>
      <c r="F85" s="84"/>
      <c r="G85" s="26"/>
      <c r="H85" s="31"/>
      <c r="J85" s="31"/>
      <c r="K85" s="31"/>
      <c r="L85" s="31"/>
      <c r="M85" s="31"/>
      <c r="N85" s="31"/>
    </row>
    <row r="86" spans="1:14" ht="21" customHeight="1">
      <c r="A86" s="90"/>
      <c r="D86" s="90"/>
      <c r="E86" s="28"/>
      <c r="F86" s="84"/>
      <c r="G86" s="26"/>
      <c r="H86" s="31"/>
      <c r="J86" s="31"/>
      <c r="K86" s="31"/>
      <c r="L86" s="31"/>
      <c r="M86" s="31"/>
      <c r="N86" s="31"/>
    </row>
    <row r="87" spans="1:14" ht="21" customHeight="1">
      <c r="A87" s="90"/>
      <c r="D87" s="90"/>
      <c r="E87" s="28"/>
      <c r="F87" s="84"/>
      <c r="G87" s="26"/>
      <c r="H87" s="31"/>
      <c r="J87" s="31"/>
      <c r="K87" s="31"/>
      <c r="L87" s="31"/>
      <c r="M87" s="31"/>
      <c r="N87" s="31"/>
    </row>
    <row r="88" spans="1:14" ht="21" customHeight="1">
      <c r="A88" s="90"/>
      <c r="D88" s="90"/>
      <c r="E88" s="28"/>
      <c r="F88" s="84"/>
      <c r="G88" s="26"/>
      <c r="H88" s="31"/>
      <c r="J88" s="31"/>
      <c r="K88" s="31"/>
      <c r="L88" s="31"/>
      <c r="M88" s="31"/>
      <c r="N88" s="31"/>
    </row>
    <row r="89" spans="4:14" ht="22.5" customHeight="1">
      <c r="D89" s="90"/>
      <c r="E89" s="28"/>
      <c r="F89" s="84"/>
      <c r="G89" s="26"/>
      <c r="H89" s="31"/>
      <c r="J89" s="31"/>
      <c r="K89" s="31"/>
      <c r="L89" s="31"/>
      <c r="M89" s="31"/>
      <c r="N89" s="31"/>
    </row>
    <row r="90" spans="4:14" ht="22.5" customHeight="1">
      <c r="D90" s="90"/>
      <c r="E90" s="28"/>
      <c r="F90" s="84"/>
      <c r="G90" s="26"/>
      <c r="H90" s="31"/>
      <c r="J90" s="31"/>
      <c r="K90" s="31"/>
      <c r="L90" s="31"/>
      <c r="M90" s="31"/>
      <c r="N90" s="31"/>
    </row>
    <row r="91" spans="10:14" ht="21.75" customHeight="1">
      <c r="J91" s="31"/>
      <c r="K91" s="31"/>
      <c r="L91" s="31"/>
      <c r="M91" s="31"/>
      <c r="N91" s="31"/>
    </row>
    <row r="92" spans="1:14" ht="21.75" customHeight="1">
      <c r="A92" s="25"/>
      <c r="J92" s="31"/>
      <c r="K92" s="31"/>
      <c r="L92" s="31"/>
      <c r="M92" s="31"/>
      <c r="N92" s="31"/>
    </row>
    <row r="94" spans="1:14" ht="3" customHeight="1">
      <c r="A94" s="25"/>
      <c r="J94" s="31"/>
      <c r="K94" s="31"/>
      <c r="L94" s="31"/>
      <c r="M94" s="31"/>
      <c r="N94" s="31"/>
    </row>
  </sheetData>
  <sheetProtection/>
  <mergeCells count="7">
    <mergeCell ref="A3:M3"/>
    <mergeCell ref="H7:J7"/>
    <mergeCell ref="H43:J43"/>
    <mergeCell ref="H6:N6"/>
    <mergeCell ref="L7:N7"/>
    <mergeCell ref="H42:N42"/>
    <mergeCell ref="L43:N43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0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85" zoomScaleNormal="85" zoomScaleSheetLayoutView="85" workbookViewId="0" topLeftCell="A34">
      <selection activeCell="Q51" sqref="Q51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28125" style="2" customWidth="1"/>
    <col min="5" max="5" width="10.7109375" style="3" customWidth="1"/>
    <col min="6" max="6" width="1.7109375" style="3" customWidth="1"/>
    <col min="7" max="7" width="14.7109375" style="2" customWidth="1"/>
    <col min="8" max="8" width="1.7109375" style="2" customWidth="1"/>
    <col min="9" max="9" width="14.7109375" style="3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69"/>
      <c r="G1" s="23"/>
      <c r="H1" s="23"/>
      <c r="I1" s="43"/>
      <c r="K1" s="199" t="s">
        <v>82</v>
      </c>
      <c r="L1" s="199"/>
      <c r="M1" s="199"/>
    </row>
    <row r="2" spans="1:13" s="20" customFormat="1" ht="21" customHeight="1">
      <c r="A2" s="23" t="s">
        <v>53</v>
      </c>
      <c r="B2" s="23"/>
      <c r="C2" s="23"/>
      <c r="D2" s="23"/>
      <c r="E2" s="69"/>
      <c r="F2" s="69"/>
      <c r="G2" s="23"/>
      <c r="H2" s="23"/>
      <c r="I2" s="43"/>
      <c r="K2" s="43"/>
      <c r="L2" s="43"/>
      <c r="M2" s="55" t="s">
        <v>83</v>
      </c>
    </row>
    <row r="3" spans="1:13" s="20" customFormat="1" ht="21" customHeight="1">
      <c r="A3" s="23" t="s">
        <v>166</v>
      </c>
      <c r="B3" s="23"/>
      <c r="C3" s="23"/>
      <c r="D3" s="23"/>
      <c r="E3" s="23"/>
      <c r="F3" s="69"/>
      <c r="G3" s="23"/>
      <c r="H3" s="23"/>
      <c r="I3" s="69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69"/>
      <c r="G4" s="23"/>
      <c r="H4" s="23"/>
      <c r="I4" s="43"/>
      <c r="K4" s="43"/>
      <c r="L4" s="43"/>
      <c r="M4" s="43"/>
    </row>
    <row r="5" spans="5:13" ht="21" customHeight="1">
      <c r="E5" s="1"/>
      <c r="G5" s="201" t="s">
        <v>88</v>
      </c>
      <c r="H5" s="201"/>
      <c r="I5" s="201"/>
      <c r="J5" s="201"/>
      <c r="K5" s="201"/>
      <c r="L5" s="201"/>
      <c r="M5" s="201"/>
    </row>
    <row r="6" spans="5:13" ht="21" customHeight="1">
      <c r="E6" s="1"/>
      <c r="G6" s="200" t="s">
        <v>1</v>
      </c>
      <c r="H6" s="200"/>
      <c r="I6" s="200"/>
      <c r="J6" s="5"/>
      <c r="K6" s="198" t="s">
        <v>66</v>
      </c>
      <c r="L6" s="198"/>
      <c r="M6" s="198"/>
    </row>
    <row r="7" spans="5:13" ht="21" customHeight="1">
      <c r="E7" s="68" t="s">
        <v>2</v>
      </c>
      <c r="G7" s="105">
        <v>2562</v>
      </c>
      <c r="H7" s="4"/>
      <c r="I7" s="100">
        <v>2561</v>
      </c>
      <c r="J7" s="5"/>
      <c r="K7" s="100">
        <v>2562</v>
      </c>
      <c r="L7" s="1"/>
      <c r="M7" s="100">
        <v>2561</v>
      </c>
    </row>
    <row r="8" spans="1:13" ht="21" customHeight="1">
      <c r="A8" s="6" t="s">
        <v>3</v>
      </c>
      <c r="E8" s="45"/>
      <c r="G8" s="8"/>
      <c r="H8" s="8"/>
      <c r="I8" s="9"/>
      <c r="J8" s="8"/>
      <c r="K8" s="9"/>
      <c r="L8" s="9"/>
      <c r="M8" s="9"/>
    </row>
    <row r="9" spans="1:13" s="155" customFormat="1" ht="21" customHeight="1">
      <c r="A9" s="3" t="s">
        <v>144</v>
      </c>
      <c r="B9" s="3"/>
      <c r="C9" s="3"/>
      <c r="D9" s="3"/>
      <c r="E9" s="45"/>
      <c r="F9" s="3"/>
      <c r="G9" s="9">
        <v>64573</v>
      </c>
      <c r="H9" s="9"/>
      <c r="I9" s="66">
        <v>65869</v>
      </c>
      <c r="J9" s="9"/>
      <c r="K9" s="9">
        <v>64573</v>
      </c>
      <c r="L9" s="156"/>
      <c r="M9" s="9">
        <v>65869</v>
      </c>
    </row>
    <row r="10" spans="1:13" s="155" customFormat="1" ht="21" customHeight="1">
      <c r="A10" s="3" t="s">
        <v>26</v>
      </c>
      <c r="B10" s="3"/>
      <c r="C10" s="3"/>
      <c r="D10" s="3"/>
      <c r="E10" s="157"/>
      <c r="F10" s="3"/>
      <c r="G10" s="9">
        <v>3720</v>
      </c>
      <c r="H10" s="9"/>
      <c r="I10" s="66">
        <v>10415</v>
      </c>
      <c r="J10" s="9"/>
      <c r="K10" s="9">
        <v>2330</v>
      </c>
      <c r="L10" s="156"/>
      <c r="M10" s="9">
        <v>5165</v>
      </c>
    </row>
    <row r="11" spans="1:13" s="155" customFormat="1" ht="21" customHeight="1">
      <c r="A11" s="3" t="s">
        <v>170</v>
      </c>
      <c r="B11" s="3"/>
      <c r="C11" s="3"/>
      <c r="D11" s="3"/>
      <c r="E11" s="157"/>
      <c r="F11" s="3"/>
      <c r="G11" s="35" t="s">
        <v>40</v>
      </c>
      <c r="H11" s="9"/>
      <c r="I11" s="66">
        <v>167789</v>
      </c>
      <c r="J11" s="9"/>
      <c r="K11" s="35" t="s">
        <v>40</v>
      </c>
      <c r="L11" s="156"/>
      <c r="M11" s="9">
        <v>130764</v>
      </c>
    </row>
    <row r="12" spans="1:13" s="155" customFormat="1" ht="21" customHeight="1">
      <c r="A12" s="3" t="s">
        <v>36</v>
      </c>
      <c r="B12" s="3"/>
      <c r="C12" s="3"/>
      <c r="D12" s="3"/>
      <c r="E12" s="157"/>
      <c r="F12" s="3"/>
      <c r="G12" s="9">
        <v>407</v>
      </c>
      <c r="H12" s="9"/>
      <c r="I12" s="66">
        <v>182</v>
      </c>
      <c r="J12" s="9"/>
      <c r="K12" s="9">
        <v>68</v>
      </c>
      <c r="L12" s="156"/>
      <c r="M12" s="9">
        <v>1114</v>
      </c>
    </row>
    <row r="13" spans="1:13" ht="21" customHeight="1">
      <c r="A13" s="2" t="s">
        <v>4</v>
      </c>
      <c r="D13" s="3"/>
      <c r="E13" s="45"/>
      <c r="G13" s="9">
        <v>3916</v>
      </c>
      <c r="H13" s="9"/>
      <c r="I13" s="66">
        <v>4352</v>
      </c>
      <c r="J13" s="9"/>
      <c r="K13" s="9">
        <v>1226</v>
      </c>
      <c r="L13" s="9"/>
      <c r="M13" s="9">
        <v>2019</v>
      </c>
    </row>
    <row r="14" spans="1:13" ht="21" customHeight="1">
      <c r="A14" s="6" t="s">
        <v>5</v>
      </c>
      <c r="D14" s="3"/>
      <c r="E14" s="1"/>
      <c r="G14" s="14">
        <f>SUM(G9:G13)</f>
        <v>72616</v>
      </c>
      <c r="H14" s="9"/>
      <c r="I14" s="14">
        <f>SUM(I9:I13)</f>
        <v>248607</v>
      </c>
      <c r="J14" s="9"/>
      <c r="K14" s="14">
        <f>SUM(K9:K13)</f>
        <v>68197</v>
      </c>
      <c r="L14" s="9"/>
      <c r="M14" s="14">
        <f>SUM(M9:M13)</f>
        <v>204931</v>
      </c>
    </row>
    <row r="15" spans="4:13" ht="7.5" customHeight="1">
      <c r="D15" s="3"/>
      <c r="E15" s="1"/>
      <c r="G15" s="9"/>
      <c r="H15" s="9"/>
      <c r="I15" s="9"/>
      <c r="J15" s="9"/>
      <c r="K15" s="9"/>
      <c r="L15" s="9"/>
      <c r="M15" s="9"/>
    </row>
    <row r="16" spans="1:13" ht="21" customHeight="1">
      <c r="A16" s="6" t="s">
        <v>23</v>
      </c>
      <c r="D16" s="3"/>
      <c r="E16" s="45"/>
      <c r="G16" s="9"/>
      <c r="H16" s="9"/>
      <c r="I16" s="9"/>
      <c r="J16" s="9"/>
      <c r="K16" s="9"/>
      <c r="L16" s="9"/>
      <c r="M16" s="9"/>
    </row>
    <row r="17" spans="1:13" s="3" customFormat="1" ht="21" customHeight="1">
      <c r="A17" s="3" t="s">
        <v>145</v>
      </c>
      <c r="G17" s="9">
        <v>46789</v>
      </c>
      <c r="H17" s="9"/>
      <c r="I17" s="9">
        <v>48866</v>
      </c>
      <c r="J17" s="9"/>
      <c r="K17" s="9">
        <v>46789</v>
      </c>
      <c r="L17" s="9"/>
      <c r="M17" s="9">
        <v>48866</v>
      </c>
    </row>
    <row r="18" spans="1:13" s="3" customFormat="1" ht="21" customHeight="1">
      <c r="A18" s="3" t="s">
        <v>27</v>
      </c>
      <c r="E18" s="45"/>
      <c r="G18" s="9">
        <v>2611</v>
      </c>
      <c r="H18" s="9"/>
      <c r="I18" s="9">
        <v>6404</v>
      </c>
      <c r="J18" s="9"/>
      <c r="K18" s="9">
        <v>1762</v>
      </c>
      <c r="L18" s="9"/>
      <c r="M18" s="9">
        <v>3314</v>
      </c>
    </row>
    <row r="19" spans="1:13" ht="21" customHeight="1">
      <c r="A19" s="2" t="s">
        <v>51</v>
      </c>
      <c r="D19" s="3"/>
      <c r="E19" s="45"/>
      <c r="G19" s="9">
        <v>1191</v>
      </c>
      <c r="H19" s="9"/>
      <c r="I19" s="9">
        <v>2164</v>
      </c>
      <c r="J19" s="9"/>
      <c r="K19" s="9">
        <v>1108</v>
      </c>
      <c r="L19" s="9"/>
      <c r="M19" s="9">
        <v>1102</v>
      </c>
    </row>
    <row r="20" spans="1:13" ht="21" customHeight="1">
      <c r="A20" s="2" t="s">
        <v>48</v>
      </c>
      <c r="D20" s="3"/>
      <c r="E20" s="45"/>
      <c r="G20" s="9">
        <v>22737</v>
      </c>
      <c r="H20" s="9"/>
      <c r="I20" s="9">
        <v>25689</v>
      </c>
      <c r="J20" s="9"/>
      <c r="K20" s="9">
        <v>18372</v>
      </c>
      <c r="L20" s="9"/>
      <c r="M20" s="9">
        <v>23224</v>
      </c>
    </row>
    <row r="21" spans="1:13" s="3" customFormat="1" ht="21" customHeight="1">
      <c r="A21" s="3" t="s">
        <v>49</v>
      </c>
      <c r="E21" s="45"/>
      <c r="G21" s="9">
        <v>1377</v>
      </c>
      <c r="H21" s="9"/>
      <c r="I21" s="9">
        <v>2054</v>
      </c>
      <c r="J21" s="9"/>
      <c r="K21" s="9">
        <v>1377</v>
      </c>
      <c r="L21" s="9"/>
      <c r="M21" s="9">
        <v>2054</v>
      </c>
    </row>
    <row r="22" spans="1:13" ht="21" customHeight="1">
      <c r="A22" s="6" t="s">
        <v>24</v>
      </c>
      <c r="D22" s="3"/>
      <c r="E22" s="45"/>
      <c r="G22" s="14">
        <f>SUM(G17:G21)</f>
        <v>74705</v>
      </c>
      <c r="H22" s="9"/>
      <c r="I22" s="14">
        <f>SUM(I17:I21)</f>
        <v>85177</v>
      </c>
      <c r="J22" s="9"/>
      <c r="K22" s="14">
        <f>SUM(K17:K21)</f>
        <v>69408</v>
      </c>
      <c r="L22" s="9"/>
      <c r="M22" s="14">
        <f>SUM(M17:M21)</f>
        <v>78560</v>
      </c>
    </row>
    <row r="23" spans="4:13" ht="7.5" customHeight="1">
      <c r="D23" s="3"/>
      <c r="E23" s="45"/>
      <c r="G23" s="19"/>
      <c r="H23" s="9"/>
      <c r="I23" s="9"/>
      <c r="J23" s="9"/>
      <c r="K23" s="19"/>
      <c r="L23" s="9"/>
      <c r="M23" s="9"/>
    </row>
    <row r="24" spans="1:13" ht="21" customHeight="1">
      <c r="A24" s="6" t="s">
        <v>177</v>
      </c>
      <c r="D24" s="3"/>
      <c r="E24" s="45"/>
      <c r="G24" s="12">
        <f>+G14-G22</f>
        <v>-2089</v>
      </c>
      <c r="H24" s="9"/>
      <c r="I24" s="12">
        <f>+I14-I22</f>
        <v>163430</v>
      </c>
      <c r="J24" s="9"/>
      <c r="K24" s="12">
        <f>+K14-K22</f>
        <v>-1211</v>
      </c>
      <c r="L24" s="9"/>
      <c r="M24" s="12">
        <f>+M14-M22</f>
        <v>126371</v>
      </c>
    </row>
    <row r="25" spans="4:13" ht="7.5" customHeight="1">
      <c r="D25" s="3"/>
      <c r="E25" s="45"/>
      <c r="G25" s="9"/>
      <c r="H25" s="9"/>
      <c r="I25" s="9"/>
      <c r="J25" s="9"/>
      <c r="K25" s="9"/>
      <c r="L25" s="9"/>
      <c r="M25" s="9"/>
    </row>
    <row r="26" spans="1:13" ht="21" customHeight="1">
      <c r="A26" s="2" t="s">
        <v>133</v>
      </c>
      <c r="D26" s="3"/>
      <c r="E26" s="45">
        <v>12</v>
      </c>
      <c r="G26" s="61">
        <v>-38</v>
      </c>
      <c r="H26" s="9"/>
      <c r="I26" s="61">
        <v>-16</v>
      </c>
      <c r="J26" s="9"/>
      <c r="K26" s="179" t="s">
        <v>40</v>
      </c>
      <c r="L26" s="9"/>
      <c r="M26" s="179" t="s">
        <v>40</v>
      </c>
    </row>
    <row r="27" spans="4:13" ht="7.5" customHeight="1">
      <c r="D27" s="3"/>
      <c r="E27" s="45"/>
      <c r="G27" s="9"/>
      <c r="H27" s="9"/>
      <c r="I27" s="9"/>
      <c r="J27" s="9"/>
      <c r="K27" s="9"/>
      <c r="L27" s="9"/>
      <c r="M27" s="9"/>
    </row>
    <row r="28" spans="1:13" ht="21" customHeight="1">
      <c r="A28" s="6" t="s">
        <v>176</v>
      </c>
      <c r="D28" s="3"/>
      <c r="E28" s="45"/>
      <c r="G28" s="9">
        <f>SUM(G24,G26)</f>
        <v>-2127</v>
      </c>
      <c r="H28" s="9"/>
      <c r="I28" s="9">
        <f>SUM(I24,I26)</f>
        <v>163414</v>
      </c>
      <c r="J28" s="9"/>
      <c r="K28" s="13">
        <f>SUM(K24,K26)</f>
        <v>-1211</v>
      </c>
      <c r="L28" s="9"/>
      <c r="M28" s="9">
        <f>SUM(M24,M26)</f>
        <v>126371</v>
      </c>
    </row>
    <row r="29" spans="4:13" ht="7.5" customHeight="1">
      <c r="D29" s="3"/>
      <c r="E29" s="45"/>
      <c r="G29" s="9"/>
      <c r="H29" s="9"/>
      <c r="I29" s="9"/>
      <c r="J29" s="9"/>
      <c r="K29" s="9"/>
      <c r="L29" s="9"/>
      <c r="M29" s="9"/>
    </row>
    <row r="30" spans="1:13" ht="21" customHeight="1">
      <c r="A30" s="2" t="s">
        <v>178</v>
      </c>
      <c r="D30" s="3"/>
      <c r="E30" s="45">
        <v>20</v>
      </c>
      <c r="G30" s="61">
        <v>-136</v>
      </c>
      <c r="H30" s="9"/>
      <c r="I30" s="61">
        <v>-28921</v>
      </c>
      <c r="J30" s="9"/>
      <c r="K30" s="61">
        <v>-118</v>
      </c>
      <c r="L30" s="9"/>
      <c r="M30" s="61">
        <v>-26745</v>
      </c>
    </row>
    <row r="31" spans="4:13" ht="7.5" customHeight="1">
      <c r="D31" s="3"/>
      <c r="E31" s="45"/>
      <c r="G31" s="9"/>
      <c r="H31" s="9"/>
      <c r="I31" s="9"/>
      <c r="J31" s="9"/>
      <c r="K31" s="9"/>
      <c r="L31" s="9"/>
      <c r="M31" s="9"/>
    </row>
    <row r="32" spans="1:13" ht="21" customHeight="1">
      <c r="A32" s="7" t="s">
        <v>179</v>
      </c>
      <c r="D32" s="3"/>
      <c r="E32" s="1"/>
      <c r="G32" s="57">
        <f>SUM(G28:G30)</f>
        <v>-2263</v>
      </c>
      <c r="H32" s="12"/>
      <c r="I32" s="57">
        <f>SUM(I28:I30)</f>
        <v>134493</v>
      </c>
      <c r="J32" s="12"/>
      <c r="K32" s="57">
        <f>SUM(K28:K30)</f>
        <v>-1329</v>
      </c>
      <c r="L32" s="12"/>
      <c r="M32" s="57">
        <f>SUM(M28:M30)</f>
        <v>99626</v>
      </c>
    </row>
    <row r="33" spans="4:13" ht="7.5" customHeight="1">
      <c r="D33" s="3"/>
      <c r="E33" s="45"/>
      <c r="G33" s="9"/>
      <c r="H33" s="9"/>
      <c r="I33" s="9"/>
      <c r="J33" s="9"/>
      <c r="K33" s="9"/>
      <c r="L33" s="9"/>
      <c r="M33" s="9"/>
    </row>
    <row r="34" spans="1:13" ht="21" customHeight="1">
      <c r="A34" s="7" t="s">
        <v>102</v>
      </c>
      <c r="D34" s="3"/>
      <c r="E34" s="1"/>
      <c r="G34" s="12"/>
      <c r="H34" s="12"/>
      <c r="I34" s="12"/>
      <c r="J34" s="12"/>
      <c r="K34" s="12"/>
      <c r="L34" s="12"/>
      <c r="M34" s="12"/>
    </row>
    <row r="35" spans="1:13" ht="7.5" customHeight="1">
      <c r="A35" s="6"/>
      <c r="D35" s="3"/>
      <c r="E35" s="1"/>
      <c r="G35" s="12"/>
      <c r="H35" s="12"/>
      <c r="I35" s="12"/>
      <c r="J35" s="12"/>
      <c r="K35" s="12"/>
      <c r="L35" s="12"/>
      <c r="M35" s="12"/>
    </row>
    <row r="36" spans="1:13" s="3" customFormat="1" ht="21" customHeight="1">
      <c r="A36" s="7" t="s">
        <v>93</v>
      </c>
      <c r="E36" s="1"/>
      <c r="G36" s="161"/>
      <c r="H36" s="161"/>
      <c r="I36" s="114"/>
      <c r="J36" s="161"/>
      <c r="K36" s="161"/>
      <c r="L36" s="161"/>
      <c r="M36" s="114"/>
    </row>
    <row r="37" spans="1:13" s="3" customFormat="1" ht="21" customHeight="1">
      <c r="A37" s="3" t="s">
        <v>147</v>
      </c>
      <c r="E37" s="1"/>
      <c r="G37" s="161"/>
      <c r="H37" s="161"/>
      <c r="I37" s="114"/>
      <c r="J37" s="161"/>
      <c r="K37" s="161"/>
      <c r="L37" s="161"/>
      <c r="M37" s="114"/>
    </row>
    <row r="38" spans="1:13" s="3" customFormat="1" ht="21" customHeight="1">
      <c r="A38" s="3" t="s">
        <v>108</v>
      </c>
      <c r="E38" s="1"/>
      <c r="G38" s="162">
        <v>-101</v>
      </c>
      <c r="H38" s="161"/>
      <c r="I38" s="162">
        <v>244</v>
      </c>
      <c r="J38" s="161"/>
      <c r="K38" s="162">
        <v>-101</v>
      </c>
      <c r="L38" s="161"/>
      <c r="M38" s="162">
        <v>244</v>
      </c>
    </row>
    <row r="39" spans="1:13" s="3" customFormat="1" ht="21" customHeight="1">
      <c r="A39" s="7" t="s">
        <v>157</v>
      </c>
      <c r="E39" s="1"/>
      <c r="G39" s="161">
        <f>SUM(G38)</f>
        <v>-101</v>
      </c>
      <c r="H39" s="161"/>
      <c r="I39" s="161">
        <f>SUM(I38)</f>
        <v>244</v>
      </c>
      <c r="J39" s="161"/>
      <c r="K39" s="162">
        <f>SUM(K38)</f>
        <v>-101</v>
      </c>
      <c r="L39" s="161"/>
      <c r="M39" s="162">
        <f>SUM(M38)</f>
        <v>244</v>
      </c>
    </row>
    <row r="40" spans="1:13" s="3" customFormat="1" ht="21" customHeight="1">
      <c r="A40" s="41" t="s">
        <v>156</v>
      </c>
      <c r="E40" s="1"/>
      <c r="G40" s="104">
        <f>SUM(G36:G38)</f>
        <v>-101</v>
      </c>
      <c r="H40" s="12"/>
      <c r="I40" s="104">
        <f>SUM(I36:I38)</f>
        <v>244</v>
      </c>
      <c r="J40" s="12"/>
      <c r="K40" s="104">
        <f>SUM(K36:K38)</f>
        <v>-101</v>
      </c>
      <c r="M40" s="104">
        <f>SUM(M36:M38)</f>
        <v>244</v>
      </c>
    </row>
    <row r="41" spans="1:13" s="3" customFormat="1" ht="9" customHeight="1">
      <c r="A41" s="28"/>
      <c r="E41" s="1"/>
      <c r="G41" s="12"/>
      <c r="H41" s="12"/>
      <c r="I41" s="12"/>
      <c r="J41" s="12"/>
      <c r="K41" s="12"/>
      <c r="L41" s="12"/>
      <c r="M41" s="12"/>
    </row>
    <row r="42" spans="1:13" s="3" customFormat="1" ht="21.75" thickBot="1">
      <c r="A42" s="7" t="s">
        <v>103</v>
      </c>
      <c r="E42" s="1"/>
      <c r="G42" s="124">
        <f>+G40+G32</f>
        <v>-2364</v>
      </c>
      <c r="H42" s="12"/>
      <c r="I42" s="124">
        <f>+I40+I32</f>
        <v>134737</v>
      </c>
      <c r="J42" s="12"/>
      <c r="K42" s="124">
        <f>+K40+K32</f>
        <v>-1430</v>
      </c>
      <c r="L42" s="12"/>
      <c r="M42" s="124">
        <f>+M40+M32</f>
        <v>99870</v>
      </c>
    </row>
    <row r="43" spans="1:13" ht="7.5" customHeight="1" thickTop="1">
      <c r="A43" s="7"/>
      <c r="D43" s="3"/>
      <c r="E43" s="1"/>
      <c r="G43" s="12"/>
      <c r="H43" s="12"/>
      <c r="I43" s="12"/>
      <c r="J43" s="12"/>
      <c r="K43" s="12"/>
      <c r="L43" s="12"/>
      <c r="M43" s="12"/>
    </row>
    <row r="44" spans="1:13" ht="21" customHeight="1">
      <c r="A44" s="7" t="s">
        <v>87</v>
      </c>
      <c r="B44" s="3"/>
      <c r="C44" s="3"/>
      <c r="D44" s="3"/>
      <c r="E44" s="1"/>
      <c r="G44" s="12"/>
      <c r="H44" s="12"/>
      <c r="I44" s="12"/>
      <c r="J44" s="12"/>
      <c r="K44" s="12"/>
      <c r="L44" s="12"/>
      <c r="M44" s="12"/>
    </row>
    <row r="45" spans="1:13" ht="21" customHeight="1">
      <c r="A45" s="7"/>
      <c r="B45" s="3" t="s">
        <v>96</v>
      </c>
      <c r="C45" s="3"/>
      <c r="D45" s="3"/>
      <c r="E45" s="1"/>
      <c r="G45" s="12">
        <f>+G32</f>
        <v>-2263</v>
      </c>
      <c r="H45" s="12"/>
      <c r="I45" s="12">
        <f>+I32</f>
        <v>134493</v>
      </c>
      <c r="J45" s="12"/>
      <c r="K45" s="12">
        <f>+K32</f>
        <v>-1329</v>
      </c>
      <c r="L45" s="12"/>
      <c r="M45" s="12">
        <f>+M32</f>
        <v>99626</v>
      </c>
    </row>
    <row r="46" spans="1:13" ht="21" customHeight="1">
      <c r="A46" s="7"/>
      <c r="B46" s="3" t="s">
        <v>54</v>
      </c>
      <c r="C46" s="3"/>
      <c r="D46" s="3"/>
      <c r="E46" s="1"/>
      <c r="G46" s="96" t="s">
        <v>40</v>
      </c>
      <c r="H46" s="96"/>
      <c r="I46" s="96" t="s">
        <v>40</v>
      </c>
      <c r="J46" s="96"/>
      <c r="K46" s="96" t="s">
        <v>40</v>
      </c>
      <c r="L46" s="96"/>
      <c r="M46" s="96" t="s">
        <v>40</v>
      </c>
    </row>
    <row r="47" spans="1:13" ht="21" customHeight="1" thickBot="1">
      <c r="A47" s="7"/>
      <c r="B47" s="3"/>
      <c r="C47" s="3"/>
      <c r="D47" s="3"/>
      <c r="E47" s="1"/>
      <c r="G47" s="47">
        <f>SUM(G45:G46)</f>
        <v>-2263</v>
      </c>
      <c r="H47" s="12"/>
      <c r="I47" s="47">
        <f>SUM(I45:I46)</f>
        <v>134493</v>
      </c>
      <c r="J47" s="12"/>
      <c r="K47" s="47">
        <f>SUM(K45:K46)</f>
        <v>-1329</v>
      </c>
      <c r="L47" s="12"/>
      <c r="M47" s="47">
        <f>SUM(M45:M46)</f>
        <v>99626</v>
      </c>
    </row>
    <row r="48" spans="4:13" ht="7.5" customHeight="1" thickTop="1">
      <c r="D48" s="3"/>
      <c r="E48" s="1"/>
      <c r="G48" s="48"/>
      <c r="H48" s="48"/>
      <c r="I48" s="48"/>
      <c r="J48" s="48"/>
      <c r="K48" s="48"/>
      <c r="L48" s="48"/>
      <c r="M48" s="48"/>
    </row>
    <row r="49" spans="1:13" ht="21" customHeight="1">
      <c r="A49" s="7" t="s">
        <v>95</v>
      </c>
      <c r="B49" s="3"/>
      <c r="D49" s="3"/>
      <c r="E49" s="1"/>
      <c r="G49" s="48"/>
      <c r="H49" s="48"/>
      <c r="I49" s="48"/>
      <c r="J49" s="48"/>
      <c r="K49" s="48"/>
      <c r="L49" s="48"/>
      <c r="M49" s="48"/>
    </row>
    <row r="50" spans="2:13" ht="21" customHeight="1">
      <c r="B50" s="3" t="s">
        <v>96</v>
      </c>
      <c r="D50" s="3"/>
      <c r="E50" s="1"/>
      <c r="G50" s="12">
        <f>+G42</f>
        <v>-2364</v>
      </c>
      <c r="H50" s="48"/>
      <c r="I50" s="13">
        <f>+I42</f>
        <v>134737</v>
      </c>
      <c r="J50" s="182"/>
      <c r="K50" s="12">
        <f>+K42</f>
        <v>-1430</v>
      </c>
      <c r="L50" s="182"/>
      <c r="M50" s="13">
        <f>+M42</f>
        <v>99870</v>
      </c>
    </row>
    <row r="51" spans="2:13" ht="21" customHeight="1">
      <c r="B51" s="3" t="s">
        <v>54</v>
      </c>
      <c r="D51" s="3"/>
      <c r="E51" s="1"/>
      <c r="G51" s="96" t="s">
        <v>40</v>
      </c>
      <c r="H51" s="96"/>
      <c r="I51" s="96" t="s">
        <v>40</v>
      </c>
      <c r="J51" s="96"/>
      <c r="K51" s="96" t="s">
        <v>40</v>
      </c>
      <c r="L51" s="96"/>
      <c r="M51" s="96" t="s">
        <v>40</v>
      </c>
    </row>
    <row r="52" spans="4:13" ht="21" customHeight="1" thickBot="1">
      <c r="D52" s="3"/>
      <c r="E52" s="1"/>
      <c r="G52" s="47">
        <f>SUM(G50:G51)</f>
        <v>-2364</v>
      </c>
      <c r="H52" s="48"/>
      <c r="I52" s="189">
        <f>SUM(I50:I51)</f>
        <v>134737</v>
      </c>
      <c r="J52" s="182"/>
      <c r="K52" s="47">
        <f>SUM(K50:K51)</f>
        <v>-1430</v>
      </c>
      <c r="L52" s="182"/>
      <c r="M52" s="189">
        <f>SUM(M50:M51)</f>
        <v>99870</v>
      </c>
    </row>
    <row r="53" spans="4:13" ht="7.5" customHeight="1" thickTop="1">
      <c r="D53" s="3"/>
      <c r="E53" s="1"/>
      <c r="G53" s="48"/>
      <c r="H53" s="48"/>
      <c r="I53" s="48"/>
      <c r="J53" s="48"/>
      <c r="K53" s="48"/>
      <c r="L53" s="48"/>
      <c r="M53" s="48"/>
    </row>
    <row r="54" spans="1:13" s="3" customFormat="1" ht="21" customHeight="1" thickBot="1">
      <c r="A54" s="52" t="s">
        <v>180</v>
      </c>
      <c r="E54" s="45">
        <v>21</v>
      </c>
      <c r="G54" s="145">
        <f>+G45/1122298</f>
        <v>-0.0020163984966559685</v>
      </c>
      <c r="H54" s="48"/>
      <c r="I54" s="145">
        <f>+I45/1122298</f>
        <v>0.11983715555048659</v>
      </c>
      <c r="J54" s="48"/>
      <c r="K54" s="145">
        <f>+K45/1122298</f>
        <v>-0.0011841774644524004</v>
      </c>
      <c r="L54" s="48"/>
      <c r="M54" s="145">
        <f>+M45/1122298</f>
        <v>0.08876964941575233</v>
      </c>
    </row>
    <row r="55" spans="5:13" s="3" customFormat="1" ht="7.5" customHeight="1" thickTop="1">
      <c r="E55" s="1"/>
      <c r="G55" s="48"/>
      <c r="H55" s="48"/>
      <c r="I55" s="48"/>
      <c r="J55" s="48"/>
      <c r="K55" s="48"/>
      <c r="L55" s="48"/>
      <c r="M55" s="48"/>
    </row>
    <row r="56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85" zoomScaleNormal="107" zoomScaleSheetLayoutView="85" zoomScalePageLayoutView="0" workbookViewId="0" topLeftCell="A44">
      <selection activeCell="A55" sqref="A55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2" customWidth="1"/>
    <col min="10" max="10" width="1.7109375" style="2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9"/>
      <c r="F1" s="23"/>
      <c r="G1" s="23"/>
      <c r="H1" s="23"/>
      <c r="K1" s="199" t="s">
        <v>82</v>
      </c>
      <c r="L1" s="199"/>
      <c r="M1" s="199"/>
    </row>
    <row r="2" spans="1:13" s="20" customFormat="1" ht="21" customHeight="1">
      <c r="A2" s="23" t="s">
        <v>53</v>
      </c>
      <c r="B2" s="23"/>
      <c r="C2" s="23"/>
      <c r="D2" s="23"/>
      <c r="E2" s="69"/>
      <c r="F2" s="23"/>
      <c r="G2" s="23"/>
      <c r="H2" s="23"/>
      <c r="K2" s="43"/>
      <c r="L2" s="43"/>
      <c r="M2" s="55" t="s">
        <v>83</v>
      </c>
    </row>
    <row r="3" spans="1:13" s="20" customFormat="1" ht="21" customHeight="1">
      <c r="A3" s="23" t="s">
        <v>169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43"/>
    </row>
    <row r="4" spans="1:13" s="20" customFormat="1" ht="7.5" customHeight="1">
      <c r="A4" s="44"/>
      <c r="B4" s="23"/>
      <c r="C4" s="23"/>
      <c r="D4" s="23"/>
      <c r="E4" s="69"/>
      <c r="F4" s="23"/>
      <c r="G4" s="23"/>
      <c r="H4" s="23"/>
      <c r="K4" s="43"/>
      <c r="L4" s="43"/>
      <c r="M4" s="43"/>
    </row>
    <row r="5" spans="5:13" ht="21" customHeight="1">
      <c r="E5" s="1"/>
      <c r="G5" s="201" t="s">
        <v>88</v>
      </c>
      <c r="H5" s="201"/>
      <c r="I5" s="201"/>
      <c r="J5" s="201"/>
      <c r="K5" s="201"/>
      <c r="L5" s="201"/>
      <c r="M5" s="201"/>
    </row>
    <row r="6" spans="5:13" ht="21" customHeight="1">
      <c r="E6" s="1"/>
      <c r="G6" s="200" t="s">
        <v>1</v>
      </c>
      <c r="H6" s="200"/>
      <c r="I6" s="200"/>
      <c r="J6" s="5"/>
      <c r="K6" s="198" t="s">
        <v>66</v>
      </c>
      <c r="L6" s="198"/>
      <c r="M6" s="198"/>
    </row>
    <row r="7" spans="5:13" ht="21" customHeight="1">
      <c r="E7" s="68" t="s">
        <v>2</v>
      </c>
      <c r="G7" s="105">
        <v>2562</v>
      </c>
      <c r="H7" s="4"/>
      <c r="I7" s="100">
        <v>2561</v>
      </c>
      <c r="J7" s="89"/>
      <c r="K7" s="100">
        <v>2562</v>
      </c>
      <c r="L7" s="1"/>
      <c r="M7" s="100">
        <v>2561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55" customFormat="1" ht="21" customHeight="1">
      <c r="A9" s="3" t="s">
        <v>144</v>
      </c>
      <c r="B9" s="3"/>
      <c r="C9" s="3"/>
      <c r="D9" s="3"/>
      <c r="E9" s="45">
        <v>23</v>
      </c>
      <c r="F9" s="3"/>
      <c r="G9" s="9">
        <v>191645</v>
      </c>
      <c r="H9" s="9"/>
      <c r="I9" s="10">
        <v>196633</v>
      </c>
      <c r="J9" s="9"/>
      <c r="K9" s="13">
        <v>191645</v>
      </c>
      <c r="L9" s="156"/>
      <c r="M9" s="13">
        <v>196633</v>
      </c>
      <c r="N9" s="156"/>
    </row>
    <row r="10" spans="1:14" s="155" customFormat="1" ht="21" customHeight="1">
      <c r="A10" s="3" t="s">
        <v>26</v>
      </c>
      <c r="B10" s="3"/>
      <c r="C10" s="3"/>
      <c r="D10" s="3"/>
      <c r="E10" s="45"/>
      <c r="F10" s="3"/>
      <c r="G10" s="9">
        <v>17253</v>
      </c>
      <c r="H10" s="9"/>
      <c r="I10" s="10">
        <v>27412</v>
      </c>
      <c r="J10" s="9"/>
      <c r="K10" s="13">
        <v>13453</v>
      </c>
      <c r="L10" s="156"/>
      <c r="M10" s="13">
        <v>12924</v>
      </c>
      <c r="N10" s="156"/>
    </row>
    <row r="11" spans="1:14" s="155" customFormat="1" ht="21" customHeight="1">
      <c r="A11" s="3" t="s">
        <v>170</v>
      </c>
      <c r="B11" s="3"/>
      <c r="C11" s="3"/>
      <c r="D11" s="3"/>
      <c r="E11" s="45"/>
      <c r="F11" s="3"/>
      <c r="G11" s="35" t="s">
        <v>40</v>
      </c>
      <c r="H11" s="9"/>
      <c r="I11" s="10">
        <v>167789</v>
      </c>
      <c r="J11" s="9"/>
      <c r="K11" s="12" t="s">
        <v>40</v>
      </c>
      <c r="L11" s="156"/>
      <c r="M11" s="13">
        <v>130764</v>
      </c>
      <c r="N11" s="156"/>
    </row>
    <row r="12" spans="1:14" s="155" customFormat="1" ht="21" customHeight="1">
      <c r="A12" s="3" t="s">
        <v>134</v>
      </c>
      <c r="B12" s="3"/>
      <c r="C12" s="3"/>
      <c r="D12" s="3"/>
      <c r="E12" s="45"/>
      <c r="F12" s="3"/>
      <c r="G12" s="35" t="s">
        <v>40</v>
      </c>
      <c r="H12" s="9"/>
      <c r="I12" s="10">
        <v>4191</v>
      </c>
      <c r="J12" s="9"/>
      <c r="K12" s="12" t="s">
        <v>40</v>
      </c>
      <c r="L12" s="156"/>
      <c r="M12" s="13">
        <v>4191</v>
      </c>
      <c r="N12" s="156"/>
    </row>
    <row r="13" spans="1:14" s="155" customFormat="1" ht="21" customHeight="1">
      <c r="A13" s="3" t="s">
        <v>36</v>
      </c>
      <c r="B13" s="3"/>
      <c r="C13" s="3"/>
      <c r="D13" s="3"/>
      <c r="E13" s="45"/>
      <c r="F13" s="3"/>
      <c r="G13" s="9">
        <v>793</v>
      </c>
      <c r="H13" s="9"/>
      <c r="I13" s="10">
        <v>279</v>
      </c>
      <c r="J13" s="9"/>
      <c r="K13" s="13">
        <v>355</v>
      </c>
      <c r="L13" s="156"/>
      <c r="M13" s="13">
        <v>5020</v>
      </c>
      <c r="N13" s="156"/>
    </row>
    <row r="14" spans="1:14" ht="21" customHeight="1">
      <c r="A14" s="2" t="s">
        <v>4</v>
      </c>
      <c r="D14" s="3"/>
      <c r="E14" s="45"/>
      <c r="F14" s="3"/>
      <c r="G14" s="8">
        <v>9657</v>
      </c>
      <c r="H14" s="9"/>
      <c r="I14" s="10">
        <v>12548</v>
      </c>
      <c r="J14" s="9"/>
      <c r="K14" s="13">
        <v>2646</v>
      </c>
      <c r="L14" s="9"/>
      <c r="M14" s="13">
        <v>5137</v>
      </c>
      <c r="N14" s="8"/>
    </row>
    <row r="15" spans="1:14" ht="21" customHeight="1">
      <c r="A15" s="6" t="s">
        <v>5</v>
      </c>
      <c r="D15" s="3"/>
      <c r="E15" s="1"/>
      <c r="F15" s="3"/>
      <c r="G15" s="14">
        <f>SUM(G9:G14)</f>
        <v>219348</v>
      </c>
      <c r="H15" s="9"/>
      <c r="I15" s="14">
        <f>SUM(I9:I14)</f>
        <v>408852</v>
      </c>
      <c r="J15" s="19"/>
      <c r="K15" s="14">
        <f>SUM(K9:K14)</f>
        <v>208099</v>
      </c>
      <c r="L15" s="19"/>
      <c r="M15" s="14">
        <f>SUM(M9:M14)</f>
        <v>354669</v>
      </c>
      <c r="N15" s="8"/>
    </row>
    <row r="16" spans="4:14" ht="7.5" customHeight="1">
      <c r="D16" s="3"/>
      <c r="E16" s="1"/>
      <c r="F16" s="3"/>
      <c r="G16" s="9"/>
      <c r="H16" s="9"/>
      <c r="I16" s="9"/>
      <c r="J16" s="9"/>
      <c r="K16" s="9"/>
      <c r="L16" s="9"/>
      <c r="M16" s="9"/>
      <c r="N16" s="8"/>
    </row>
    <row r="17" spans="1:14" ht="21" customHeight="1">
      <c r="A17" s="6" t="s">
        <v>23</v>
      </c>
      <c r="D17" s="3"/>
      <c r="E17" s="45"/>
      <c r="F17" s="3"/>
      <c r="G17" s="9"/>
      <c r="H17" s="9"/>
      <c r="I17" s="9"/>
      <c r="J17" s="9"/>
      <c r="K17" s="9"/>
      <c r="L17" s="9"/>
      <c r="M17" s="9"/>
      <c r="N17" s="8"/>
    </row>
    <row r="18" spans="1:14" s="3" customFormat="1" ht="21" customHeight="1">
      <c r="A18" s="3" t="s">
        <v>145</v>
      </c>
      <c r="E18" s="45"/>
      <c r="G18" s="9">
        <v>137204</v>
      </c>
      <c r="H18" s="9"/>
      <c r="I18" s="9">
        <v>144911</v>
      </c>
      <c r="J18" s="9"/>
      <c r="K18" s="9">
        <v>137204</v>
      </c>
      <c r="L18" s="9"/>
      <c r="M18" s="9">
        <v>144911</v>
      </c>
      <c r="N18" s="9"/>
    </row>
    <row r="19" spans="1:14" s="3" customFormat="1" ht="21" customHeight="1">
      <c r="A19" s="3" t="s">
        <v>27</v>
      </c>
      <c r="E19" s="45"/>
      <c r="G19" s="37">
        <v>12738</v>
      </c>
      <c r="H19" s="9"/>
      <c r="I19" s="37">
        <v>17542</v>
      </c>
      <c r="J19" s="9"/>
      <c r="K19" s="9">
        <v>10247</v>
      </c>
      <c r="L19" s="9"/>
      <c r="M19" s="9">
        <v>8659</v>
      </c>
      <c r="N19" s="9"/>
    </row>
    <row r="20" spans="1:14" ht="21" customHeight="1">
      <c r="A20" s="2" t="s">
        <v>51</v>
      </c>
      <c r="D20" s="3"/>
      <c r="E20" s="45"/>
      <c r="F20" s="3"/>
      <c r="G20" s="37">
        <v>3469</v>
      </c>
      <c r="H20" s="9"/>
      <c r="I20" s="37">
        <v>7245</v>
      </c>
      <c r="J20" s="9"/>
      <c r="K20" s="9">
        <v>3230</v>
      </c>
      <c r="L20" s="9"/>
      <c r="M20" s="9">
        <v>3741</v>
      </c>
      <c r="N20" s="8"/>
    </row>
    <row r="21" spans="1:14" ht="21" customHeight="1">
      <c r="A21" s="2" t="s">
        <v>48</v>
      </c>
      <c r="D21" s="3"/>
      <c r="E21" s="45"/>
      <c r="F21" s="3"/>
      <c r="G21" s="37">
        <v>73579</v>
      </c>
      <c r="H21" s="9"/>
      <c r="I21" s="37">
        <v>76190</v>
      </c>
      <c r="J21" s="9"/>
      <c r="K21" s="38">
        <v>60451</v>
      </c>
      <c r="L21" s="9"/>
      <c r="M21" s="38">
        <v>67926</v>
      </c>
      <c r="N21" s="8"/>
    </row>
    <row r="22" spans="1:14" s="3" customFormat="1" ht="21" customHeight="1">
      <c r="A22" s="3" t="s">
        <v>49</v>
      </c>
      <c r="E22" s="45"/>
      <c r="G22" s="17">
        <v>4048</v>
      </c>
      <c r="H22" s="9"/>
      <c r="I22" s="17">
        <v>6938</v>
      </c>
      <c r="J22" s="9"/>
      <c r="K22" s="57">
        <v>4044</v>
      </c>
      <c r="L22" s="9"/>
      <c r="M22" s="57">
        <v>6841</v>
      </c>
      <c r="N22" s="9"/>
    </row>
    <row r="23" spans="1:14" ht="21" customHeight="1">
      <c r="A23" s="6" t="s">
        <v>24</v>
      </c>
      <c r="D23" s="3"/>
      <c r="E23" s="45"/>
      <c r="F23" s="3"/>
      <c r="G23" s="14">
        <f>SUM(G18:G22)</f>
        <v>231038</v>
      </c>
      <c r="H23" s="9"/>
      <c r="I23" s="14">
        <f>SUM(I18:I22)</f>
        <v>252826</v>
      </c>
      <c r="J23" s="9"/>
      <c r="K23" s="14">
        <f>SUM(K18:K22)</f>
        <v>215176</v>
      </c>
      <c r="L23" s="9"/>
      <c r="M23" s="14">
        <f>SUM(M18:M22)</f>
        <v>232078</v>
      </c>
      <c r="N23" s="8"/>
    </row>
    <row r="24" spans="4:14" ht="7.5" customHeight="1">
      <c r="D24" s="3"/>
      <c r="E24" s="45"/>
      <c r="F24" s="3"/>
      <c r="G24" s="19"/>
      <c r="H24" s="9"/>
      <c r="I24" s="9"/>
      <c r="J24" s="9"/>
      <c r="K24" s="19"/>
      <c r="L24" s="9"/>
      <c r="M24" s="9"/>
      <c r="N24" s="8"/>
    </row>
    <row r="25" spans="1:14" ht="21" customHeight="1">
      <c r="A25" s="6" t="s">
        <v>177</v>
      </c>
      <c r="D25" s="3"/>
      <c r="E25" s="45"/>
      <c r="F25" s="3"/>
      <c r="G25" s="12">
        <f>+G15-G23</f>
        <v>-11690</v>
      </c>
      <c r="H25" s="9"/>
      <c r="I25" s="12">
        <f>+I15-I23</f>
        <v>156026</v>
      </c>
      <c r="J25" s="9"/>
      <c r="K25" s="12">
        <f>+K15-K23</f>
        <v>-7077</v>
      </c>
      <c r="L25" s="9"/>
      <c r="M25" s="13">
        <f>+M15-M23</f>
        <v>122591</v>
      </c>
      <c r="N25" s="8"/>
    </row>
    <row r="26" spans="4:14" ht="7.5" customHeight="1">
      <c r="D26" s="3"/>
      <c r="E26" s="45"/>
      <c r="F26" s="3"/>
      <c r="G26" s="9"/>
      <c r="H26" s="9"/>
      <c r="I26" s="9"/>
      <c r="J26" s="9"/>
      <c r="K26" s="9"/>
      <c r="L26" s="9"/>
      <c r="M26" s="182"/>
      <c r="N26" s="8"/>
    </row>
    <row r="27" spans="1:14" ht="21" customHeight="1">
      <c r="A27" s="3" t="s">
        <v>133</v>
      </c>
      <c r="B27" s="3"/>
      <c r="C27" s="3"/>
      <c r="D27" s="3"/>
      <c r="E27" s="45">
        <v>12</v>
      </c>
      <c r="F27" s="3"/>
      <c r="G27" s="57">
        <v>-132</v>
      </c>
      <c r="H27" s="9"/>
      <c r="I27" s="57">
        <v>-52</v>
      </c>
      <c r="J27" s="9"/>
      <c r="K27" s="179" t="s">
        <v>40</v>
      </c>
      <c r="L27" s="9"/>
      <c r="M27" s="188" t="s">
        <v>40</v>
      </c>
      <c r="N27" s="8"/>
    </row>
    <row r="28" spans="4:14" ht="7.5" customHeight="1">
      <c r="D28" s="3"/>
      <c r="E28" s="45"/>
      <c r="F28" s="3"/>
      <c r="G28" s="9"/>
      <c r="H28" s="9"/>
      <c r="I28" s="9"/>
      <c r="J28" s="9"/>
      <c r="K28" s="9"/>
      <c r="L28" s="9"/>
      <c r="M28" s="182"/>
      <c r="N28" s="8"/>
    </row>
    <row r="29" spans="1:14" ht="21" customHeight="1">
      <c r="A29" s="6" t="s">
        <v>176</v>
      </c>
      <c r="D29" s="3"/>
      <c r="E29" s="45"/>
      <c r="F29" s="3"/>
      <c r="G29" s="13">
        <f>SUM(G25:G27)</f>
        <v>-11822</v>
      </c>
      <c r="H29" s="19"/>
      <c r="I29" s="13">
        <f>SUM(I25:I27)</f>
        <v>155974</v>
      </c>
      <c r="J29" s="19"/>
      <c r="K29" s="193">
        <f>SUM(K25:K27)</f>
        <v>-7077</v>
      </c>
      <c r="L29" s="19"/>
      <c r="M29" s="13">
        <f>SUM(M25:M27)</f>
        <v>122591</v>
      </c>
      <c r="N29" s="8"/>
    </row>
    <row r="30" spans="4:14" ht="7.5" customHeight="1">
      <c r="D30" s="3"/>
      <c r="E30" s="45"/>
      <c r="F30" s="3"/>
      <c r="G30" s="9"/>
      <c r="H30" s="9"/>
      <c r="I30" s="182"/>
      <c r="J30" s="9"/>
      <c r="K30" s="9"/>
      <c r="L30" s="9"/>
      <c r="M30" s="9"/>
      <c r="N30" s="8"/>
    </row>
    <row r="31" spans="1:14" ht="21" customHeight="1">
      <c r="A31" s="2" t="s">
        <v>155</v>
      </c>
      <c r="D31" s="3"/>
      <c r="E31" s="45">
        <v>20</v>
      </c>
      <c r="F31" s="3"/>
      <c r="G31" s="61">
        <v>300</v>
      </c>
      <c r="H31" s="9"/>
      <c r="I31" s="184">
        <v>-29952</v>
      </c>
      <c r="J31" s="9"/>
      <c r="K31" s="194">
        <v>314</v>
      </c>
      <c r="L31" s="9"/>
      <c r="M31" s="57">
        <v>-27721</v>
      </c>
      <c r="N31" s="8"/>
    </row>
    <row r="32" spans="4:14" ht="7.5" customHeight="1">
      <c r="D32" s="3"/>
      <c r="E32" s="45"/>
      <c r="F32" s="3"/>
      <c r="G32" s="9"/>
      <c r="H32" s="9"/>
      <c r="I32" s="9"/>
      <c r="J32" s="9"/>
      <c r="K32" s="9"/>
      <c r="L32" s="9"/>
      <c r="M32" s="9"/>
      <c r="N32" s="8"/>
    </row>
    <row r="33" spans="1:14" ht="21" customHeight="1">
      <c r="A33" s="7" t="s">
        <v>179</v>
      </c>
      <c r="D33" s="3"/>
      <c r="E33" s="1"/>
      <c r="F33" s="3"/>
      <c r="G33" s="57">
        <f>SUM(G29:G31)</f>
        <v>-11522</v>
      </c>
      <c r="H33" s="12"/>
      <c r="I33" s="57">
        <f>SUM(I29:I31)</f>
        <v>126022</v>
      </c>
      <c r="J33" s="12"/>
      <c r="K33" s="57">
        <f>SUM(K29:K31)</f>
        <v>-6763</v>
      </c>
      <c r="L33" s="12"/>
      <c r="M33" s="57">
        <f>SUM(M29:M31)</f>
        <v>94870</v>
      </c>
      <c r="N33" s="11"/>
    </row>
    <row r="34" spans="1:14" ht="7.5" customHeight="1">
      <c r="A34" s="6"/>
      <c r="D34" s="3"/>
      <c r="E34" s="1"/>
      <c r="F34" s="3"/>
      <c r="G34" s="12"/>
      <c r="H34" s="12"/>
      <c r="I34" s="12"/>
      <c r="J34" s="12"/>
      <c r="K34" s="12"/>
      <c r="L34" s="12"/>
      <c r="M34" s="12"/>
      <c r="N34" s="11"/>
    </row>
    <row r="35" spans="1:14" s="3" customFormat="1" ht="21" customHeight="1">
      <c r="A35" s="41" t="s">
        <v>102</v>
      </c>
      <c r="B35" s="28"/>
      <c r="C35" s="28"/>
      <c r="E35" s="1"/>
      <c r="G35" s="12"/>
      <c r="H35" s="12"/>
      <c r="I35" s="12"/>
      <c r="J35" s="12"/>
      <c r="K35" s="12"/>
      <c r="L35" s="12"/>
      <c r="N35" s="12"/>
    </row>
    <row r="36" spans="4:14" ht="7.5" customHeight="1">
      <c r="D36" s="3"/>
      <c r="E36" s="45"/>
      <c r="F36" s="3"/>
      <c r="G36" s="9"/>
      <c r="H36" s="9"/>
      <c r="I36" s="9"/>
      <c r="J36" s="9"/>
      <c r="K36" s="9"/>
      <c r="L36" s="9"/>
      <c r="M36" s="9"/>
      <c r="N36" s="8"/>
    </row>
    <row r="37" spans="1:14" s="3" customFormat="1" ht="20.25" customHeight="1">
      <c r="A37" s="41" t="s">
        <v>93</v>
      </c>
      <c r="B37" s="115"/>
      <c r="C37" s="28"/>
      <c r="E37" s="1"/>
      <c r="N37" s="12"/>
    </row>
    <row r="38" spans="1:14" s="3" customFormat="1" ht="21" customHeight="1">
      <c r="A38" s="3" t="s">
        <v>147</v>
      </c>
      <c r="E38" s="1"/>
      <c r="N38" s="12"/>
    </row>
    <row r="39" spans="1:14" s="3" customFormat="1" ht="21" customHeight="1">
      <c r="A39" s="3" t="s">
        <v>108</v>
      </c>
      <c r="E39" s="45">
        <v>10</v>
      </c>
      <c r="G39" s="57">
        <v>-88</v>
      </c>
      <c r="H39" s="12"/>
      <c r="I39" s="57">
        <v>-1542</v>
      </c>
      <c r="J39" s="12"/>
      <c r="K39" s="57">
        <v>-88</v>
      </c>
      <c r="L39" s="12"/>
      <c r="M39" s="57">
        <v>-1542</v>
      </c>
      <c r="N39" s="12"/>
    </row>
    <row r="40" spans="1:14" s="3" customFormat="1" ht="21" customHeight="1">
      <c r="A40" s="7" t="s">
        <v>157</v>
      </c>
      <c r="E40" s="45"/>
      <c r="G40" s="12">
        <f>SUM(G39)</f>
        <v>-88</v>
      </c>
      <c r="H40" s="12"/>
      <c r="I40" s="12">
        <f>SUM(I39)</f>
        <v>-1542</v>
      </c>
      <c r="J40" s="12"/>
      <c r="K40" s="12">
        <f>SUM(K39)</f>
        <v>-88</v>
      </c>
      <c r="L40" s="12"/>
      <c r="M40" s="12">
        <f>SUM(M39)</f>
        <v>-1542</v>
      </c>
      <c r="N40" s="12"/>
    </row>
    <row r="41" spans="1:14" s="3" customFormat="1" ht="21" customHeight="1">
      <c r="A41" s="41" t="s">
        <v>156</v>
      </c>
      <c r="E41" s="1"/>
      <c r="G41" s="104">
        <f>G39</f>
        <v>-88</v>
      </c>
      <c r="H41" s="12"/>
      <c r="I41" s="104">
        <f>I39</f>
        <v>-1542</v>
      </c>
      <c r="J41" s="12"/>
      <c r="K41" s="104">
        <f>K39</f>
        <v>-88</v>
      </c>
      <c r="L41" s="12"/>
      <c r="M41" s="104">
        <f>M39</f>
        <v>-1542</v>
      </c>
      <c r="N41" s="12"/>
    </row>
    <row r="42" spans="1:14" s="3" customFormat="1" ht="9" customHeight="1">
      <c r="A42" s="28"/>
      <c r="E42" s="1"/>
      <c r="G42" s="12"/>
      <c r="H42" s="12"/>
      <c r="I42" s="12"/>
      <c r="J42" s="12"/>
      <c r="K42" s="12"/>
      <c r="L42" s="12"/>
      <c r="M42" s="12"/>
      <c r="N42" s="123"/>
    </row>
    <row r="43" spans="1:14" s="3" customFormat="1" ht="21.75" thickBot="1">
      <c r="A43" s="7" t="s">
        <v>103</v>
      </c>
      <c r="E43" s="1"/>
      <c r="G43" s="124">
        <f>+G41+G33</f>
        <v>-11610</v>
      </c>
      <c r="H43" s="12"/>
      <c r="I43" s="124">
        <f>+I41+I33</f>
        <v>124480</v>
      </c>
      <c r="J43" s="12"/>
      <c r="K43" s="124">
        <f>+K41+K33</f>
        <v>-6851</v>
      </c>
      <c r="L43" s="12"/>
      <c r="M43" s="124">
        <f>+M41+M33</f>
        <v>93328</v>
      </c>
      <c r="N43" s="12"/>
    </row>
    <row r="44" spans="1:14" ht="6" customHeight="1" thickTop="1">
      <c r="A44" s="7"/>
      <c r="D44" s="3"/>
      <c r="E44" s="1"/>
      <c r="F44" s="3"/>
      <c r="G44" s="12"/>
      <c r="H44" s="12"/>
      <c r="I44" s="12"/>
      <c r="J44" s="12"/>
      <c r="K44" s="12"/>
      <c r="L44" s="12"/>
      <c r="M44" s="12"/>
      <c r="N44" s="12"/>
    </row>
    <row r="45" spans="1:14" ht="21" customHeight="1">
      <c r="A45" s="7" t="s">
        <v>87</v>
      </c>
      <c r="B45" s="3"/>
      <c r="C45" s="3"/>
      <c r="D45" s="3"/>
      <c r="E45" s="1"/>
      <c r="F45" s="3"/>
      <c r="G45" s="12"/>
      <c r="H45" s="12"/>
      <c r="I45" s="12"/>
      <c r="J45" s="12"/>
      <c r="K45" s="12"/>
      <c r="L45" s="12"/>
      <c r="M45" s="12"/>
      <c r="N45" s="11"/>
    </row>
    <row r="46" spans="1:14" ht="21" customHeight="1">
      <c r="A46" s="7"/>
      <c r="B46" s="3" t="s">
        <v>96</v>
      </c>
      <c r="C46" s="3"/>
      <c r="D46" s="3"/>
      <c r="E46" s="1"/>
      <c r="F46" s="3"/>
      <c r="G46" s="12">
        <f>+G33</f>
        <v>-11522</v>
      </c>
      <c r="H46" s="12"/>
      <c r="I46" s="12">
        <f>+I33</f>
        <v>126022</v>
      </c>
      <c r="J46" s="12"/>
      <c r="K46" s="12">
        <f>+K33</f>
        <v>-6763</v>
      </c>
      <c r="L46" s="12"/>
      <c r="M46" s="12">
        <f>+M33</f>
        <v>94870</v>
      </c>
      <c r="N46" s="11"/>
    </row>
    <row r="47" spans="1:14" ht="21" customHeight="1">
      <c r="A47" s="7"/>
      <c r="B47" s="3" t="s">
        <v>54</v>
      </c>
      <c r="C47" s="3"/>
      <c r="D47" s="3"/>
      <c r="E47" s="1"/>
      <c r="F47" s="3"/>
      <c r="G47" s="96" t="s">
        <v>40</v>
      </c>
      <c r="H47" s="96"/>
      <c r="I47" s="96" t="s">
        <v>40</v>
      </c>
      <c r="J47" s="96"/>
      <c r="K47" s="96" t="s">
        <v>40</v>
      </c>
      <c r="L47" s="96"/>
      <c r="M47" s="96" t="s">
        <v>40</v>
      </c>
      <c r="N47" s="11"/>
    </row>
    <row r="48" spans="1:14" ht="21" customHeight="1" thickBot="1">
      <c r="A48" s="7"/>
      <c r="B48" s="3"/>
      <c r="C48" s="3"/>
      <c r="D48" s="3"/>
      <c r="E48" s="1"/>
      <c r="F48" s="3"/>
      <c r="G48" s="47">
        <f>SUM(G46:G47)</f>
        <v>-11522</v>
      </c>
      <c r="H48" s="12"/>
      <c r="I48" s="47">
        <f>SUM(I46:I47)</f>
        <v>126022</v>
      </c>
      <c r="J48" s="12"/>
      <c r="K48" s="47">
        <f>SUM(K46:K47)</f>
        <v>-6763</v>
      </c>
      <c r="L48" s="12"/>
      <c r="M48" s="47">
        <f>SUM(M46:M47)</f>
        <v>94870</v>
      </c>
      <c r="N48" s="11"/>
    </row>
    <row r="49" spans="4:14" ht="6" customHeight="1" thickTop="1">
      <c r="D49" s="3"/>
      <c r="E49" s="1"/>
      <c r="F49" s="3"/>
      <c r="G49" s="48"/>
      <c r="H49" s="48"/>
      <c r="I49" s="48"/>
      <c r="J49" s="48"/>
      <c r="K49" s="48"/>
      <c r="L49" s="48"/>
      <c r="M49" s="48"/>
      <c r="N49" s="11"/>
    </row>
    <row r="50" spans="1:14" ht="21" customHeight="1">
      <c r="A50" s="7" t="s">
        <v>95</v>
      </c>
      <c r="B50" s="3"/>
      <c r="D50" s="3"/>
      <c r="E50" s="1"/>
      <c r="F50" s="3"/>
      <c r="G50" s="48"/>
      <c r="H50" s="48"/>
      <c r="I50" s="48"/>
      <c r="J50" s="48"/>
      <c r="K50" s="48"/>
      <c r="L50" s="48"/>
      <c r="M50" s="48"/>
      <c r="N50" s="49"/>
    </row>
    <row r="51" spans="2:14" ht="21" customHeight="1">
      <c r="B51" s="3" t="s">
        <v>96</v>
      </c>
      <c r="D51" s="3"/>
      <c r="E51" s="1"/>
      <c r="F51" s="3"/>
      <c r="G51" s="12">
        <f>+G43</f>
        <v>-11610</v>
      </c>
      <c r="H51" s="48"/>
      <c r="I51" s="12">
        <f>+I43</f>
        <v>124480</v>
      </c>
      <c r="J51" s="48"/>
      <c r="K51" s="12">
        <f>+K43</f>
        <v>-6851</v>
      </c>
      <c r="L51" s="48"/>
      <c r="M51" s="13">
        <f>+M43</f>
        <v>93328</v>
      </c>
      <c r="N51" s="49"/>
    </row>
    <row r="52" spans="2:14" ht="21" customHeight="1">
      <c r="B52" s="3" t="s">
        <v>54</v>
      </c>
      <c r="D52" s="3"/>
      <c r="E52" s="1"/>
      <c r="F52" s="3"/>
      <c r="G52" s="96" t="s">
        <v>40</v>
      </c>
      <c r="H52" s="96"/>
      <c r="I52" s="96" t="s">
        <v>40</v>
      </c>
      <c r="J52" s="96"/>
      <c r="K52" s="96" t="s">
        <v>40</v>
      </c>
      <c r="L52" s="96"/>
      <c r="M52" s="96" t="s">
        <v>40</v>
      </c>
      <c r="N52" s="49"/>
    </row>
    <row r="53" spans="4:14" ht="21" customHeight="1" thickBot="1">
      <c r="D53" s="3"/>
      <c r="E53" s="1"/>
      <c r="F53" s="3"/>
      <c r="G53" s="47">
        <f>SUM(G51:G52)</f>
        <v>-11610</v>
      </c>
      <c r="H53" s="48"/>
      <c r="I53" s="189">
        <f>SUM(I51:I52)</f>
        <v>124480</v>
      </c>
      <c r="J53" s="48"/>
      <c r="K53" s="47">
        <f>SUM(K51:K52)</f>
        <v>-6851</v>
      </c>
      <c r="L53" s="48"/>
      <c r="M53" s="189">
        <f>SUM(M51:M52)</f>
        <v>93328</v>
      </c>
      <c r="N53" s="18"/>
    </row>
    <row r="54" spans="4:14" ht="6" customHeight="1" thickTop="1">
      <c r="D54" s="3"/>
      <c r="E54" s="1"/>
      <c r="F54" s="3"/>
      <c r="G54" s="48"/>
      <c r="H54" s="48"/>
      <c r="I54" s="48"/>
      <c r="J54" s="48"/>
      <c r="K54" s="48"/>
      <c r="L54" s="48"/>
      <c r="M54" s="48"/>
      <c r="N54" s="49"/>
    </row>
    <row r="55" spans="1:14" ht="21" customHeight="1" thickBot="1">
      <c r="A55" s="52" t="s">
        <v>180</v>
      </c>
      <c r="D55" s="3"/>
      <c r="E55" s="45">
        <v>21</v>
      </c>
      <c r="F55" s="3"/>
      <c r="G55" s="145">
        <f>+G46/1122298</f>
        <v>-0.010266435474357079</v>
      </c>
      <c r="H55" s="48"/>
      <c r="I55" s="145">
        <f>+I46/1122298</f>
        <v>0.11228924937939834</v>
      </c>
      <c r="J55" s="48"/>
      <c r="K55" s="145">
        <f>+K46/1122298</f>
        <v>-0.00602602873746545</v>
      </c>
      <c r="L55" s="48"/>
      <c r="M55" s="145">
        <f>+M46/1122298</f>
        <v>0.0845319157656879</v>
      </c>
      <c r="N55" s="49"/>
    </row>
    <row r="56" ht="24.75" customHeight="1" thickTop="1">
      <c r="N56" s="51"/>
    </row>
    <row r="57" spans="7:11" ht="21">
      <c r="G57" s="170"/>
      <c r="I57" s="171"/>
      <c r="K57" s="172"/>
    </row>
    <row r="58" spans="7:11" ht="21">
      <c r="G58" s="170"/>
      <c r="I58" s="171"/>
      <c r="K58" s="173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="85" zoomScaleNormal="85" zoomScaleSheetLayoutView="85" workbookViewId="0" topLeftCell="A4">
      <selection activeCell="J11" sqref="J11"/>
    </sheetView>
  </sheetViews>
  <sheetFormatPr defaultColWidth="9.140625" defaultRowHeight="24.75" customHeight="1"/>
  <cols>
    <col min="1" max="1" width="69.421875" style="62" customWidth="1"/>
    <col min="2" max="2" width="7.57421875" style="62" customWidth="1"/>
    <col min="3" max="3" width="1.57421875" style="62" customWidth="1"/>
    <col min="4" max="4" width="15.7109375" style="62" customWidth="1"/>
    <col min="5" max="5" width="1.421875" style="62" customWidth="1"/>
    <col min="6" max="6" width="13.8515625" style="62" customWidth="1"/>
    <col min="7" max="7" width="1.421875" style="62" customWidth="1"/>
    <col min="8" max="8" width="11.140625" style="62" customWidth="1"/>
    <col min="9" max="9" width="1.421875" style="62" customWidth="1"/>
    <col min="10" max="10" width="13.00390625" style="62" customWidth="1"/>
    <col min="11" max="11" width="1.1484375" style="62" customWidth="1"/>
    <col min="12" max="12" width="23.7109375" style="62" bestFit="1" customWidth="1"/>
    <col min="13" max="13" width="1.1484375" style="62" customWidth="1"/>
    <col min="14" max="14" width="15.7109375" style="62" customWidth="1"/>
    <col min="15" max="15" width="1.1484375" style="62" customWidth="1"/>
    <col min="16" max="16" width="15.7109375" style="62" customWidth="1"/>
    <col min="17" max="17" width="1.1484375" style="62" customWidth="1"/>
    <col min="18" max="18" width="15.7109375" style="62" customWidth="1"/>
    <col min="19" max="19" width="5.57421875" style="62" customWidth="1"/>
    <col min="20" max="20" width="9.57421875" style="62" bestFit="1" customWidth="1"/>
    <col min="21" max="21" width="9.8515625" style="62" bestFit="1" customWidth="1"/>
    <col min="22" max="16384" width="9.140625" style="62" customWidth="1"/>
  </cols>
  <sheetData>
    <row r="1" spans="1:19" ht="24" customHeight="1">
      <c r="A1" s="70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02" t="s">
        <v>82</v>
      </c>
      <c r="Q1" s="202"/>
      <c r="R1" s="202"/>
      <c r="S1" s="89"/>
    </row>
    <row r="2" spans="1:19" ht="24" customHeight="1">
      <c r="A2" s="70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2" t="s">
        <v>83</v>
      </c>
      <c r="Q2" s="202"/>
      <c r="R2" s="202"/>
      <c r="S2" s="89"/>
    </row>
    <row r="3" spans="1:19" ht="24" customHeight="1">
      <c r="A3" s="70" t="s">
        <v>169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7"/>
      <c r="O3" s="7"/>
      <c r="P3" s="7"/>
      <c r="Q3" s="7"/>
      <c r="R3" s="7"/>
      <c r="S3" s="7"/>
    </row>
    <row r="4" spans="1:14" ht="7.5" customHeight="1">
      <c r="A4" s="65"/>
      <c r="B4" s="3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2.5" customHeight="1">
      <c r="A5" s="65"/>
      <c r="B5" s="65"/>
      <c r="C5" s="65"/>
      <c r="D5" s="197" t="s">
        <v>88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"/>
    </row>
    <row r="6" spans="1:19" ht="22.5" customHeight="1">
      <c r="A6" s="65"/>
      <c r="B6" s="65"/>
      <c r="C6" s="65"/>
      <c r="D6" s="198" t="s">
        <v>1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"/>
    </row>
    <row r="7" spans="1:19" ht="22.5" customHeight="1">
      <c r="A7" s="3"/>
      <c r="C7" s="65"/>
      <c r="E7" s="1"/>
      <c r="F7" s="1"/>
      <c r="G7" s="1"/>
      <c r="H7" s="1"/>
      <c r="I7" s="1"/>
      <c r="J7" s="1"/>
      <c r="K7" s="1"/>
      <c r="L7" s="77" t="s">
        <v>58</v>
      </c>
      <c r="M7" s="3"/>
      <c r="N7" s="1"/>
      <c r="O7" s="3"/>
      <c r="P7" s="1"/>
      <c r="Q7" s="3"/>
      <c r="R7" s="3"/>
      <c r="S7" s="3"/>
    </row>
    <row r="8" spans="1:19" ht="22.5" customHeight="1">
      <c r="A8" s="3"/>
      <c r="C8" s="65"/>
      <c r="E8" s="1"/>
      <c r="F8" s="1"/>
      <c r="G8" s="1"/>
      <c r="H8" s="1"/>
      <c r="I8" s="1"/>
      <c r="J8" s="1"/>
      <c r="K8" s="1"/>
      <c r="L8" s="108" t="s">
        <v>19</v>
      </c>
      <c r="M8" s="3"/>
      <c r="N8" s="1"/>
      <c r="O8" s="3"/>
      <c r="P8" s="1"/>
      <c r="Q8" s="3"/>
      <c r="R8" s="3"/>
      <c r="S8" s="3"/>
    </row>
    <row r="9" spans="1:19" ht="22.5" customHeight="1">
      <c r="A9" s="3"/>
      <c r="C9" s="65"/>
      <c r="E9" s="1"/>
      <c r="F9" s="1"/>
      <c r="G9" s="1"/>
      <c r="H9" s="197" t="s">
        <v>182</v>
      </c>
      <c r="I9" s="197"/>
      <c r="J9" s="197"/>
      <c r="K9" s="1"/>
      <c r="L9" s="100" t="s">
        <v>99</v>
      </c>
      <c r="M9" s="3"/>
      <c r="N9" s="1"/>
      <c r="O9" s="3"/>
      <c r="P9" s="1"/>
      <c r="Q9" s="3"/>
      <c r="R9" s="3"/>
      <c r="S9" s="3"/>
    </row>
    <row r="10" spans="1:16" ht="22.5" customHeight="1">
      <c r="A10" s="3"/>
      <c r="C10" s="3"/>
      <c r="E10" s="1"/>
      <c r="F10" s="1"/>
      <c r="G10" s="1"/>
      <c r="H10" s="1" t="s">
        <v>41</v>
      </c>
      <c r="I10" s="1"/>
      <c r="J10" s="1"/>
      <c r="K10" s="1"/>
      <c r="L10" s="1" t="s">
        <v>76</v>
      </c>
      <c r="M10" s="1"/>
      <c r="N10" s="1" t="s">
        <v>62</v>
      </c>
      <c r="P10" s="1" t="s">
        <v>106</v>
      </c>
    </row>
    <row r="11" spans="1:19" ht="22.5" customHeight="1">
      <c r="A11" s="3"/>
      <c r="B11" s="73"/>
      <c r="C11" s="3"/>
      <c r="D11" s="73" t="s">
        <v>69</v>
      </c>
      <c r="E11" s="1"/>
      <c r="F11" s="1"/>
      <c r="G11" s="1"/>
      <c r="H11" s="1" t="s">
        <v>42</v>
      </c>
      <c r="I11" s="1"/>
      <c r="J11" s="1"/>
      <c r="K11" s="1"/>
      <c r="L11" s="1" t="s">
        <v>107</v>
      </c>
      <c r="M11" s="1"/>
      <c r="N11" s="1" t="s">
        <v>19</v>
      </c>
      <c r="P11" s="1" t="s">
        <v>89</v>
      </c>
      <c r="R11" s="1" t="s">
        <v>62</v>
      </c>
      <c r="S11" s="1"/>
    </row>
    <row r="12" spans="1:19" ht="22.5" customHeight="1">
      <c r="A12" s="89"/>
      <c r="B12" s="74" t="s">
        <v>2</v>
      </c>
      <c r="C12" s="3"/>
      <c r="D12" s="74" t="s">
        <v>70</v>
      </c>
      <c r="E12" s="1"/>
      <c r="F12" s="68" t="s">
        <v>46</v>
      </c>
      <c r="G12" s="1"/>
      <c r="H12" s="68" t="s">
        <v>22</v>
      </c>
      <c r="I12" s="1"/>
      <c r="J12" s="68" t="s">
        <v>43</v>
      </c>
      <c r="K12" s="1"/>
      <c r="L12" s="68" t="s">
        <v>108</v>
      </c>
      <c r="M12" s="1"/>
      <c r="N12" s="68" t="s">
        <v>81</v>
      </c>
      <c r="O12" s="3"/>
      <c r="P12" s="68" t="s">
        <v>55</v>
      </c>
      <c r="Q12" s="3"/>
      <c r="R12" s="68" t="s">
        <v>19</v>
      </c>
      <c r="S12" s="1"/>
    </row>
    <row r="13" spans="1:19" ht="13.5" customHeight="1">
      <c r="A13" s="3"/>
      <c r="B13" s="73"/>
      <c r="C13" s="3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19" ht="22.5" customHeight="1">
      <c r="A14" s="81" t="s">
        <v>150</v>
      </c>
      <c r="B14" s="75"/>
      <c r="D14" s="75">
        <v>1122298</v>
      </c>
      <c r="F14" s="75">
        <v>208730</v>
      </c>
      <c r="G14" s="75"/>
      <c r="H14" s="75">
        <v>13405</v>
      </c>
      <c r="J14" s="75">
        <v>101618</v>
      </c>
      <c r="L14" s="75">
        <v>-4567</v>
      </c>
      <c r="N14" s="9">
        <f>SUM(D14:L14)</f>
        <v>1441484</v>
      </c>
      <c r="P14" s="106" t="s">
        <v>40</v>
      </c>
      <c r="R14" s="9">
        <f>SUM(N14:P14)</f>
        <v>1441484</v>
      </c>
      <c r="S14" s="9"/>
    </row>
    <row r="15" spans="1:19" ht="22.5" customHeight="1">
      <c r="A15" s="174" t="s">
        <v>122</v>
      </c>
      <c r="B15" s="116"/>
      <c r="D15" s="116"/>
      <c r="F15" s="116"/>
      <c r="G15" s="116"/>
      <c r="H15" s="116"/>
      <c r="I15" s="116"/>
      <c r="J15" s="116"/>
      <c r="K15" s="116"/>
      <c r="L15" s="116"/>
      <c r="N15" s="9"/>
      <c r="P15" s="96"/>
      <c r="R15" s="9"/>
      <c r="S15" s="9"/>
    </row>
    <row r="16" spans="1:19" ht="22.5" customHeight="1">
      <c r="A16" s="180" t="s">
        <v>135</v>
      </c>
      <c r="B16" s="95" t="s">
        <v>158</v>
      </c>
      <c r="D16" s="152" t="s">
        <v>40</v>
      </c>
      <c r="F16" s="96" t="s">
        <v>40</v>
      </c>
      <c r="G16" s="75"/>
      <c r="H16" s="96" t="s">
        <v>40</v>
      </c>
      <c r="J16" s="96">
        <f>ส่วนของผู้ถือหุ้นงบเฉพาะ!K16</f>
        <v>-22445</v>
      </c>
      <c r="L16" s="96" t="s">
        <v>40</v>
      </c>
      <c r="N16" s="9">
        <f>SUM(D16:L16)</f>
        <v>-22445</v>
      </c>
      <c r="P16" s="96" t="s">
        <v>40</v>
      </c>
      <c r="R16" s="9">
        <f>SUM(N16:P16)</f>
        <v>-22445</v>
      </c>
      <c r="S16" s="9"/>
    </row>
    <row r="17" spans="1:19" ht="22.5" customHeight="1">
      <c r="A17" s="174" t="s">
        <v>123</v>
      </c>
      <c r="B17" s="95"/>
      <c r="D17" s="103" t="s">
        <v>40</v>
      </c>
      <c r="F17" s="103" t="s">
        <v>40</v>
      </c>
      <c r="G17" s="75"/>
      <c r="H17" s="103" t="s">
        <v>40</v>
      </c>
      <c r="J17" s="103">
        <f>SUM(J16)</f>
        <v>-22445</v>
      </c>
      <c r="L17" s="103" t="s">
        <v>40</v>
      </c>
      <c r="N17" s="103">
        <f>SUM(N16)</f>
        <v>-22445</v>
      </c>
      <c r="P17" s="103" t="s">
        <v>40</v>
      </c>
      <c r="R17" s="46">
        <f>SUM(R16)</f>
        <v>-22445</v>
      </c>
      <c r="S17" s="9"/>
    </row>
    <row r="18" spans="1:19" ht="22.5" customHeight="1">
      <c r="A18" s="7" t="s">
        <v>97</v>
      </c>
      <c r="B18" s="96"/>
      <c r="D18" s="96"/>
      <c r="E18" s="31"/>
      <c r="F18" s="96"/>
      <c r="G18" s="96"/>
      <c r="H18" s="96"/>
      <c r="I18" s="9"/>
      <c r="J18" s="94"/>
      <c r="K18" s="9"/>
      <c r="L18" s="94"/>
      <c r="M18" s="9"/>
      <c r="N18" s="9"/>
      <c r="O18" s="3"/>
      <c r="P18" s="99"/>
      <c r="Q18" s="3"/>
      <c r="R18" s="10"/>
      <c r="S18" s="10"/>
    </row>
    <row r="19" spans="1:19" ht="22.5" customHeight="1">
      <c r="A19" s="3" t="s">
        <v>138</v>
      </c>
      <c r="B19" s="96"/>
      <c r="D19" s="96" t="s">
        <v>40</v>
      </c>
      <c r="E19" s="31"/>
      <c r="F19" s="96" t="s">
        <v>40</v>
      </c>
      <c r="G19" s="96"/>
      <c r="H19" s="96" t="s">
        <v>40</v>
      </c>
      <c r="I19" s="9"/>
      <c r="J19" s="96">
        <f>+งบกำไรขาดทุนเบ็ดเสร็จ9เดือน!G33</f>
        <v>-11522</v>
      </c>
      <c r="K19" s="9"/>
      <c r="L19" s="96" t="s">
        <v>40</v>
      </c>
      <c r="M19" s="9"/>
      <c r="N19" s="13">
        <f>SUM(D19:L19)</f>
        <v>-11522</v>
      </c>
      <c r="O19" s="3"/>
      <c r="P19" s="96" t="s">
        <v>40</v>
      </c>
      <c r="Q19" s="3"/>
      <c r="R19" s="13">
        <f>SUM(N19:Q19)</f>
        <v>-11522</v>
      </c>
      <c r="S19" s="10"/>
    </row>
    <row r="20" spans="1:19" ht="22.5" customHeight="1">
      <c r="A20" s="3" t="s">
        <v>99</v>
      </c>
      <c r="B20" s="96"/>
      <c r="D20" s="96" t="s">
        <v>40</v>
      </c>
      <c r="E20" s="31"/>
      <c r="F20" s="96" t="s">
        <v>40</v>
      </c>
      <c r="G20" s="96"/>
      <c r="H20" s="96" t="s">
        <v>40</v>
      </c>
      <c r="I20" s="9"/>
      <c r="J20" s="96" t="s">
        <v>40</v>
      </c>
      <c r="K20" s="9"/>
      <c r="L20" s="96">
        <f>งบกำไรขาดทุนเบ็ดเสร็จ9เดือน!G39</f>
        <v>-88</v>
      </c>
      <c r="M20" s="9"/>
      <c r="N20" s="13">
        <f>SUM(D20:L20)</f>
        <v>-88</v>
      </c>
      <c r="O20" s="3"/>
      <c r="P20" s="96" t="s">
        <v>40</v>
      </c>
      <c r="Q20" s="3"/>
      <c r="R20" s="13">
        <f>SUM(N20:Q20)</f>
        <v>-88</v>
      </c>
      <c r="S20" s="10"/>
    </row>
    <row r="21" spans="1:19" ht="22.5" customHeight="1">
      <c r="A21" s="7" t="s">
        <v>98</v>
      </c>
      <c r="B21" s="96"/>
      <c r="D21" s="103" t="s">
        <v>40</v>
      </c>
      <c r="E21" s="96"/>
      <c r="F21" s="103" t="s">
        <v>40</v>
      </c>
      <c r="G21" s="96"/>
      <c r="H21" s="103" t="s">
        <v>40</v>
      </c>
      <c r="I21" s="96"/>
      <c r="J21" s="103">
        <f>SUM(J19:J20)</f>
        <v>-11522</v>
      </c>
      <c r="K21" s="35"/>
      <c r="L21" s="103">
        <f>SUM(L19:L20)</f>
        <v>-88</v>
      </c>
      <c r="M21" s="35"/>
      <c r="N21" s="103">
        <f>SUM(N19:N20)</f>
        <v>-11610</v>
      </c>
      <c r="O21" s="3"/>
      <c r="P21" s="103" t="s">
        <v>40</v>
      </c>
      <c r="Q21" s="3"/>
      <c r="R21" s="103">
        <f>SUM(R19:R20)</f>
        <v>-11610</v>
      </c>
      <c r="S21" s="10"/>
    </row>
    <row r="22" spans="1:20" ht="22.5" customHeight="1" thickBot="1">
      <c r="A22" s="81" t="s">
        <v>167</v>
      </c>
      <c r="B22" s="9"/>
      <c r="C22" s="65"/>
      <c r="D22" s="102">
        <f>SUM(D14,D17,D21)</f>
        <v>1122298</v>
      </c>
      <c r="E22" s="9"/>
      <c r="F22" s="102">
        <f>SUM(F14,F21)</f>
        <v>208730</v>
      </c>
      <c r="G22" s="9"/>
      <c r="H22" s="102">
        <f>SUM(H14,H21)</f>
        <v>13405</v>
      </c>
      <c r="I22" s="9"/>
      <c r="J22" s="102">
        <f>SUM(J14,J21,J17)</f>
        <v>67651</v>
      </c>
      <c r="K22" s="9"/>
      <c r="L22" s="102">
        <f>SUM(L14,L21)</f>
        <v>-4655</v>
      </c>
      <c r="M22" s="9"/>
      <c r="N22" s="102">
        <f>SUM(N14,N21,N17)</f>
        <v>1407429</v>
      </c>
      <c r="O22" s="9">
        <f>+O14+O21</f>
        <v>0</v>
      </c>
      <c r="P22" s="107" t="s">
        <v>40</v>
      </c>
      <c r="Q22" s="3"/>
      <c r="R22" s="102">
        <f>SUM(R14,R21,R17)</f>
        <v>1407429</v>
      </c>
      <c r="S22" s="9"/>
      <c r="T22" s="82">
        <f>+R22-'งบแสดงฐานะการเงิน '!H77</f>
        <v>0</v>
      </c>
    </row>
    <row r="23" spans="2:19" ht="6.75" customHeight="1" thickTop="1">
      <c r="B23" s="73"/>
      <c r="C23" s="3"/>
      <c r="D23" s="73"/>
      <c r="E23" s="1"/>
      <c r="F23" s="115"/>
      <c r="G23" s="115"/>
      <c r="H23" s="1"/>
      <c r="I23" s="1"/>
      <c r="J23" s="1"/>
      <c r="K23" s="1"/>
      <c r="L23" s="1"/>
      <c r="M23" s="1"/>
      <c r="N23" s="1"/>
      <c r="O23" s="3"/>
      <c r="P23" s="1"/>
      <c r="Q23" s="3"/>
      <c r="R23" s="1"/>
      <c r="S23" s="1"/>
    </row>
    <row r="24" spans="1:19" ht="22.5" customHeight="1">
      <c r="A24" s="81" t="s">
        <v>130</v>
      </c>
      <c r="B24" s="116"/>
      <c r="D24" s="116">
        <v>1122298</v>
      </c>
      <c r="F24" s="116">
        <v>208730</v>
      </c>
      <c r="G24" s="116"/>
      <c r="H24" s="116">
        <v>8709</v>
      </c>
      <c r="I24" s="116"/>
      <c r="J24" s="116">
        <v>195</v>
      </c>
      <c r="K24" s="116"/>
      <c r="L24" s="116">
        <v>-1658</v>
      </c>
      <c r="N24" s="9">
        <f>SUM(D24:L24)</f>
        <v>1338274</v>
      </c>
      <c r="P24" s="96" t="s">
        <v>40</v>
      </c>
      <c r="R24" s="9">
        <f>SUM(N24:P24)</f>
        <v>1338274</v>
      </c>
      <c r="S24" s="9"/>
    </row>
    <row r="25" spans="1:19" ht="22.5" customHeight="1">
      <c r="A25" s="174" t="s">
        <v>122</v>
      </c>
      <c r="B25" s="116"/>
      <c r="D25" s="116"/>
      <c r="F25" s="116"/>
      <c r="G25" s="116"/>
      <c r="H25" s="116"/>
      <c r="I25" s="116"/>
      <c r="J25" s="116"/>
      <c r="K25" s="116"/>
      <c r="L25" s="116"/>
      <c r="N25" s="9"/>
      <c r="P25" s="96"/>
      <c r="R25" s="9"/>
      <c r="S25" s="9"/>
    </row>
    <row r="26" spans="1:19" ht="22.5" customHeight="1">
      <c r="A26" s="175" t="s">
        <v>135</v>
      </c>
      <c r="B26" s="178"/>
      <c r="D26" s="152" t="s">
        <v>40</v>
      </c>
      <c r="F26" s="96" t="s">
        <v>40</v>
      </c>
      <c r="G26" s="75"/>
      <c r="H26" s="96" t="s">
        <v>40</v>
      </c>
      <c r="J26" s="96">
        <f>+ส่วนของผู้ถือหุ้นงบเฉพาะ!K26</f>
        <v>-11221</v>
      </c>
      <c r="L26" s="185" t="s">
        <v>40</v>
      </c>
      <c r="N26" s="13">
        <f>SUM(D26:L26)</f>
        <v>-11221</v>
      </c>
      <c r="P26" s="96" t="s">
        <v>40</v>
      </c>
      <c r="R26" s="13">
        <f>SUM(N26:P26)</f>
        <v>-11221</v>
      </c>
      <c r="S26" s="9"/>
    </row>
    <row r="27" spans="1:19" ht="22.5" customHeight="1">
      <c r="A27" s="174" t="s">
        <v>123</v>
      </c>
      <c r="B27" s="116"/>
      <c r="D27" s="103" t="s">
        <v>40</v>
      </c>
      <c r="F27" s="103" t="s">
        <v>40</v>
      </c>
      <c r="G27" s="75"/>
      <c r="H27" s="103" t="s">
        <v>40</v>
      </c>
      <c r="J27" s="103">
        <f>SUM(J26)</f>
        <v>-11221</v>
      </c>
      <c r="L27" s="103" t="s">
        <v>40</v>
      </c>
      <c r="N27" s="103">
        <f>SUM(N26)</f>
        <v>-11221</v>
      </c>
      <c r="P27" s="103" t="s">
        <v>40</v>
      </c>
      <c r="R27" s="46">
        <f>SUM(N27:P27)</f>
        <v>-11221</v>
      </c>
      <c r="S27" s="9"/>
    </row>
    <row r="28" spans="1:19" ht="22.5" customHeight="1">
      <c r="A28" s="7" t="s">
        <v>97</v>
      </c>
      <c r="B28" s="116"/>
      <c r="D28" s="116"/>
      <c r="E28" s="31"/>
      <c r="F28" s="96"/>
      <c r="G28" s="96"/>
      <c r="H28" s="96"/>
      <c r="I28" s="9"/>
      <c r="J28" s="94"/>
      <c r="K28" s="9"/>
      <c r="L28" s="94"/>
      <c r="M28" s="9"/>
      <c r="N28" s="9"/>
      <c r="O28" s="3"/>
      <c r="P28" s="99"/>
      <c r="Q28" s="3"/>
      <c r="R28" s="10"/>
      <c r="S28" s="10"/>
    </row>
    <row r="29" spans="1:19" ht="22.5" customHeight="1">
      <c r="A29" s="3" t="s">
        <v>181</v>
      </c>
      <c r="B29" s="96"/>
      <c r="D29" s="96" t="s">
        <v>40</v>
      </c>
      <c r="E29" s="31"/>
      <c r="F29" s="96" t="s">
        <v>40</v>
      </c>
      <c r="G29" s="96"/>
      <c r="H29" s="96" t="s">
        <v>40</v>
      </c>
      <c r="I29" s="9"/>
      <c r="J29" s="96">
        <f>+งบกำไรขาดทุนเบ็ดเสร็จ9เดือน!I33</f>
        <v>126022</v>
      </c>
      <c r="K29" s="9"/>
      <c r="L29" s="96" t="s">
        <v>40</v>
      </c>
      <c r="M29" s="9"/>
      <c r="N29" s="9">
        <f>SUM(D29:L29)</f>
        <v>126022</v>
      </c>
      <c r="O29" s="3"/>
      <c r="P29" s="96" t="s">
        <v>40</v>
      </c>
      <c r="Q29" s="3"/>
      <c r="R29" s="10">
        <f>SUM(N29:Q29)</f>
        <v>126022</v>
      </c>
      <c r="S29" s="10"/>
    </row>
    <row r="30" spans="1:19" ht="22.5" customHeight="1">
      <c r="A30" s="3" t="s">
        <v>99</v>
      </c>
      <c r="B30" s="96"/>
      <c r="D30" s="96" t="s">
        <v>40</v>
      </c>
      <c r="E30" s="31"/>
      <c r="F30" s="96" t="s">
        <v>40</v>
      </c>
      <c r="G30" s="96"/>
      <c r="H30" s="96" t="s">
        <v>40</v>
      </c>
      <c r="I30" s="9"/>
      <c r="J30" s="122" t="s">
        <v>40</v>
      </c>
      <c r="K30" s="9"/>
      <c r="L30" s="94">
        <f>+งบกำไรขาดทุนเบ็ดเสร็จ9เดือน!I39</f>
        <v>-1542</v>
      </c>
      <c r="M30" s="9"/>
      <c r="N30" s="9">
        <f>SUM(D30:L30)</f>
        <v>-1542</v>
      </c>
      <c r="O30" s="3"/>
      <c r="P30" s="96" t="s">
        <v>40</v>
      </c>
      <c r="Q30" s="3"/>
      <c r="R30" s="10">
        <f>SUM(N30:Q30)</f>
        <v>-1542</v>
      </c>
      <c r="S30" s="10"/>
    </row>
    <row r="31" spans="1:20" ht="22.5" customHeight="1">
      <c r="A31" s="7" t="s">
        <v>98</v>
      </c>
      <c r="B31" s="96"/>
      <c r="D31" s="103" t="s">
        <v>40</v>
      </c>
      <c r="E31" s="31"/>
      <c r="F31" s="103" t="s">
        <v>40</v>
      </c>
      <c r="G31" s="96"/>
      <c r="H31" s="103" t="s">
        <v>40</v>
      </c>
      <c r="I31" s="9"/>
      <c r="J31" s="103">
        <f>SUM(J29:J30)</f>
        <v>126022</v>
      </c>
      <c r="K31" s="9"/>
      <c r="L31" s="103">
        <f>SUM(L29:L30)</f>
        <v>-1542</v>
      </c>
      <c r="M31" s="9"/>
      <c r="N31" s="103">
        <f>SUM(N29:N30)</f>
        <v>124480</v>
      </c>
      <c r="O31" s="3"/>
      <c r="P31" s="103" t="s">
        <v>40</v>
      </c>
      <c r="Q31" s="3"/>
      <c r="R31" s="103">
        <f>SUM(R29:R30)</f>
        <v>124480</v>
      </c>
      <c r="S31" s="10"/>
      <c r="T31" s="117"/>
    </row>
    <row r="32" spans="1:19" ht="22.5" customHeight="1" thickBot="1">
      <c r="A32" s="81" t="s">
        <v>168</v>
      </c>
      <c r="B32" s="9"/>
      <c r="C32" s="65"/>
      <c r="D32" s="102">
        <f>SUM(D24,D31,D27)</f>
        <v>1122298</v>
      </c>
      <c r="E32" s="9"/>
      <c r="F32" s="102">
        <f>SUM(F24,F31,F27)</f>
        <v>208730</v>
      </c>
      <c r="G32" s="9"/>
      <c r="H32" s="102">
        <f>SUM(H24,H31,H27)</f>
        <v>8709</v>
      </c>
      <c r="I32" s="9"/>
      <c r="J32" s="102">
        <f>SUM(J24,J31,J27)</f>
        <v>114996</v>
      </c>
      <c r="K32" s="9"/>
      <c r="L32" s="102">
        <f>SUM(L24,L31,L27)</f>
        <v>-3200</v>
      </c>
      <c r="M32" s="9"/>
      <c r="N32" s="102">
        <f>SUM(N24,N27,N31)</f>
        <v>1451533</v>
      </c>
      <c r="O32" s="3"/>
      <c r="P32" s="107" t="s">
        <v>40</v>
      </c>
      <c r="Q32" s="3"/>
      <c r="R32" s="102">
        <f>SUM(R24,R27,R31)</f>
        <v>1451533</v>
      </c>
      <c r="S32" s="9"/>
    </row>
    <row r="33" spans="1:19" ht="22.5" customHeight="1" thickTop="1">
      <c r="A33" s="3"/>
      <c r="B33" s="73"/>
      <c r="C33" s="3"/>
      <c r="D33" s="73"/>
      <c r="E33" s="1"/>
      <c r="F33" s="115"/>
      <c r="G33" s="115"/>
      <c r="H33" s="1"/>
      <c r="I33" s="1"/>
      <c r="J33" s="1"/>
      <c r="K33" s="1"/>
      <c r="L33" s="1"/>
      <c r="M33" s="1"/>
      <c r="N33" s="154"/>
      <c r="O33" s="3"/>
      <c r="P33" s="1"/>
      <c r="Q33" s="3"/>
      <c r="R33" s="1"/>
      <c r="S33" s="1"/>
    </row>
    <row r="34" spans="1:19" ht="24" customHeight="1">
      <c r="A34" s="63"/>
      <c r="B34" s="146"/>
      <c r="C34" s="6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  <c r="O34" s="3"/>
      <c r="P34" s="35"/>
      <c r="Q34" s="3"/>
      <c r="R34" s="9"/>
      <c r="S34" s="9"/>
    </row>
    <row r="37" spans="10:16" s="82" customFormat="1" ht="24.75" customHeight="1">
      <c r="J37" s="76"/>
      <c r="P37" s="83"/>
    </row>
    <row r="38" s="82" customFormat="1" ht="24.75" customHeight="1"/>
    <row r="39" s="82" customFormat="1" ht="24.75" customHeight="1">
      <c r="J39" s="76"/>
    </row>
    <row r="40" s="82" customFormat="1" ht="24.75" customHeight="1">
      <c r="J40" s="76"/>
    </row>
    <row r="41" s="82" customFormat="1" ht="24.75" customHeight="1"/>
    <row r="42" s="82" customFormat="1" ht="24.75" customHeight="1"/>
    <row r="43" s="82" customFormat="1" ht="24.75" customHeight="1"/>
    <row r="44" s="82" customFormat="1" ht="24.75" customHeight="1"/>
    <row r="45" s="82" customFormat="1" ht="24.75" customHeight="1"/>
    <row r="46" s="82" customFormat="1" ht="24.75" customHeight="1"/>
    <row r="51" ht="24.75" customHeight="1">
      <c r="J51" s="164"/>
    </row>
  </sheetData>
  <sheetProtection/>
  <mergeCells count="5">
    <mergeCell ref="D6:R6"/>
    <mergeCell ref="D5:R5"/>
    <mergeCell ref="H9:J9"/>
    <mergeCell ref="P1:R1"/>
    <mergeCell ref="P2:R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22.5" customHeight="1"/>
  <cols>
    <col min="1" max="1" width="75.8515625" style="62" customWidth="1"/>
    <col min="2" max="2" width="1.57421875" style="62" customWidth="1"/>
    <col min="3" max="3" width="8.00390625" style="64" bestFit="1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19.7109375" style="62" customWidth="1"/>
    <col min="12" max="12" width="1.421875" style="62" customWidth="1"/>
    <col min="13" max="13" width="23.7109375" style="62" bestFit="1" customWidth="1"/>
    <col min="14" max="14" width="1.1484375" style="62" customWidth="1"/>
    <col min="15" max="15" width="19.7109375" style="62" customWidth="1"/>
    <col min="16" max="16" width="4.421875" style="62" customWidth="1"/>
    <col min="17" max="17" width="11.7109375" style="62" bestFit="1" customWidth="1"/>
    <col min="18" max="16384" width="9.140625" style="62" customWidth="1"/>
  </cols>
  <sheetData>
    <row r="1" spans="1:16" s="71" customFormat="1" ht="24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3"/>
      <c r="M1" s="202" t="s">
        <v>82</v>
      </c>
      <c r="N1" s="202"/>
      <c r="O1" s="202"/>
      <c r="P1" s="55"/>
    </row>
    <row r="2" spans="1:16" s="71" customFormat="1" ht="24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43"/>
      <c r="M2" s="202" t="s">
        <v>83</v>
      </c>
      <c r="N2" s="202"/>
      <c r="O2" s="202"/>
      <c r="P2" s="55"/>
    </row>
    <row r="3" spans="1:16" s="71" customFormat="1" ht="24" customHeight="1">
      <c r="A3" s="70" t="str">
        <f>ส่วนของผู้ถือหุ้นงบรวม!A3</f>
        <v>สำหรับงวดเก้าเดือนสิ้นสุดวันที่ 30 กันยายน 2562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7.5" customHeight="1">
      <c r="A4" s="65"/>
      <c r="B4" s="6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65"/>
      <c r="B5" s="65"/>
      <c r="D5" s="3"/>
      <c r="E5" s="197" t="s">
        <v>88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"/>
    </row>
    <row r="6" spans="1:16" ht="22.5" customHeight="1">
      <c r="A6" s="65"/>
      <c r="B6" s="65"/>
      <c r="D6" s="3"/>
      <c r="E6" s="198" t="s">
        <v>66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"/>
    </row>
    <row r="7" spans="1:16" ht="22.5" customHeight="1">
      <c r="A7" s="65"/>
      <c r="B7" s="65"/>
      <c r="D7" s="3"/>
      <c r="E7" s="1"/>
      <c r="F7" s="1"/>
      <c r="G7" s="1"/>
      <c r="H7" s="1"/>
      <c r="I7" s="77"/>
      <c r="J7" s="77"/>
      <c r="K7" s="77"/>
      <c r="L7" s="1"/>
      <c r="M7" s="77" t="s">
        <v>58</v>
      </c>
      <c r="N7" s="72"/>
      <c r="O7" s="1"/>
      <c r="P7" s="1"/>
    </row>
    <row r="8" spans="1:16" ht="22.5" customHeight="1">
      <c r="A8" s="65"/>
      <c r="B8" s="65"/>
      <c r="D8" s="3"/>
      <c r="E8" s="1"/>
      <c r="F8" s="1"/>
      <c r="G8" s="1"/>
      <c r="H8" s="1"/>
      <c r="I8" s="203"/>
      <c r="J8" s="203"/>
      <c r="K8" s="203"/>
      <c r="L8" s="1"/>
      <c r="M8" s="108" t="s">
        <v>19</v>
      </c>
      <c r="N8" s="3"/>
      <c r="O8" s="1"/>
      <c r="P8" s="1"/>
    </row>
    <row r="9" spans="1:16" ht="22.5" customHeight="1">
      <c r="A9" s="65"/>
      <c r="B9" s="65"/>
      <c r="D9" s="3"/>
      <c r="E9" s="1"/>
      <c r="F9" s="1"/>
      <c r="G9" s="1"/>
      <c r="H9" s="1"/>
      <c r="I9" s="1"/>
      <c r="J9" s="1"/>
      <c r="K9" s="1"/>
      <c r="L9" s="1"/>
      <c r="M9" s="100" t="s">
        <v>99</v>
      </c>
      <c r="N9" s="1"/>
      <c r="O9" s="1"/>
      <c r="P9" s="1"/>
    </row>
    <row r="10" spans="1:16" ht="22.5" customHeight="1">
      <c r="A10" s="65"/>
      <c r="B10" s="65"/>
      <c r="D10" s="1"/>
      <c r="E10" s="1"/>
      <c r="F10" s="1"/>
      <c r="G10" s="1"/>
      <c r="H10" s="1"/>
      <c r="I10" s="197" t="s">
        <v>182</v>
      </c>
      <c r="J10" s="197"/>
      <c r="K10" s="197"/>
      <c r="L10" s="1"/>
      <c r="M10" s="1" t="s">
        <v>76</v>
      </c>
      <c r="N10" s="1"/>
      <c r="O10" s="1"/>
      <c r="P10" s="1"/>
    </row>
    <row r="11" spans="1:16" ht="22.5" customHeight="1">
      <c r="A11" s="65"/>
      <c r="B11" s="65"/>
      <c r="D11" s="1"/>
      <c r="E11" s="73" t="s">
        <v>69</v>
      </c>
      <c r="F11" s="1"/>
      <c r="G11" s="1"/>
      <c r="H11" s="1"/>
      <c r="I11" s="1" t="s">
        <v>72</v>
      </c>
      <c r="J11" s="1"/>
      <c r="K11" s="1"/>
      <c r="L11" s="1"/>
      <c r="M11" s="1" t="s">
        <v>107</v>
      </c>
      <c r="N11" s="1"/>
      <c r="O11" s="1" t="s">
        <v>62</v>
      </c>
      <c r="P11" s="1"/>
    </row>
    <row r="12" spans="1:16" ht="22.5" customHeight="1">
      <c r="A12" s="3"/>
      <c r="B12" s="3"/>
      <c r="C12" s="74" t="s">
        <v>2</v>
      </c>
      <c r="D12" s="1"/>
      <c r="E12" s="74" t="s">
        <v>70</v>
      </c>
      <c r="F12" s="1"/>
      <c r="G12" s="68" t="s">
        <v>46</v>
      </c>
      <c r="H12" s="1"/>
      <c r="I12" s="68" t="s">
        <v>59</v>
      </c>
      <c r="J12" s="1"/>
      <c r="K12" s="68" t="s">
        <v>43</v>
      </c>
      <c r="L12" s="1"/>
      <c r="M12" s="68" t="s">
        <v>108</v>
      </c>
      <c r="N12" s="1"/>
      <c r="O12" s="68" t="s">
        <v>19</v>
      </c>
      <c r="P12" s="1"/>
    </row>
    <row r="13" spans="1:16" ht="9.75" customHeight="1">
      <c r="A13" s="3"/>
      <c r="B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2.5" customHeight="1">
      <c r="A14" s="81" t="s">
        <v>150</v>
      </c>
      <c r="B14" s="3"/>
      <c r="D14" s="1"/>
      <c r="E14" s="75">
        <v>1122298</v>
      </c>
      <c r="G14" s="75">
        <v>208730</v>
      </c>
      <c r="I14" s="75">
        <v>13405</v>
      </c>
      <c r="K14" s="75">
        <v>124726</v>
      </c>
      <c r="M14" s="75">
        <v>-4567</v>
      </c>
      <c r="O14" s="9">
        <f>SUM(E14:M14)</f>
        <v>1464592</v>
      </c>
      <c r="P14" s="1"/>
    </row>
    <row r="15" spans="1:16" ht="22.5" customHeight="1">
      <c r="A15" s="174" t="s">
        <v>122</v>
      </c>
      <c r="B15" s="3"/>
      <c r="D15" s="1"/>
      <c r="E15" s="152"/>
      <c r="G15" s="75"/>
      <c r="I15" s="75"/>
      <c r="K15" s="75"/>
      <c r="M15" s="75"/>
      <c r="O15" s="9"/>
      <c r="P15" s="1"/>
    </row>
    <row r="16" spans="1:16" ht="22.5" customHeight="1">
      <c r="A16" s="180" t="s">
        <v>135</v>
      </c>
      <c r="B16" s="3"/>
      <c r="C16" s="95" t="s">
        <v>158</v>
      </c>
      <c r="D16" s="1"/>
      <c r="E16" s="152" t="s">
        <v>40</v>
      </c>
      <c r="G16" s="152" t="s">
        <v>40</v>
      </c>
      <c r="I16" s="152" t="s">
        <v>40</v>
      </c>
      <c r="K16" s="176">
        <v>-22445</v>
      </c>
      <c r="M16" s="152" t="s">
        <v>40</v>
      </c>
      <c r="N16" s="82"/>
      <c r="O16" s="13">
        <f>SUM(E16:M16)</f>
        <v>-22445</v>
      </c>
      <c r="P16" s="1"/>
    </row>
    <row r="17" spans="1:16" ht="22.5" customHeight="1">
      <c r="A17" s="174" t="s">
        <v>123</v>
      </c>
      <c r="B17" s="3"/>
      <c r="D17" s="1"/>
      <c r="E17" s="190" t="s">
        <v>40</v>
      </c>
      <c r="G17" s="190" t="s">
        <v>40</v>
      </c>
      <c r="I17" s="190" t="s">
        <v>40</v>
      </c>
      <c r="K17" s="54">
        <f>SUM(K16)</f>
        <v>-22445</v>
      </c>
      <c r="M17" s="190" t="s">
        <v>40</v>
      </c>
      <c r="N17" s="82"/>
      <c r="O17" s="54">
        <f>SUM(O16)</f>
        <v>-22445</v>
      </c>
      <c r="P17" s="1"/>
    </row>
    <row r="18" spans="1:16" ht="22.5" customHeight="1">
      <c r="A18" s="7" t="s">
        <v>97</v>
      </c>
      <c r="B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3" t="s">
        <v>138</v>
      </c>
      <c r="B19" s="3"/>
      <c r="D19" s="1"/>
      <c r="E19" s="187" t="s">
        <v>40</v>
      </c>
      <c r="F19" s="186"/>
      <c r="G19" s="187" t="s">
        <v>40</v>
      </c>
      <c r="H19" s="186"/>
      <c r="I19" s="187" t="s">
        <v>40</v>
      </c>
      <c r="J19" s="186"/>
      <c r="K19" s="12">
        <f>+งบกำไรขาดทุนเบ็ดเสร็จ9เดือน!K46</f>
        <v>-6763</v>
      </c>
      <c r="L19" s="186"/>
      <c r="M19" s="186" t="s">
        <v>40</v>
      </c>
      <c r="N19" s="186"/>
      <c r="O19" s="13">
        <f>SUM(E19:M19)</f>
        <v>-6763</v>
      </c>
      <c r="P19" s="1"/>
    </row>
    <row r="20" spans="1:16" ht="22.5" customHeight="1">
      <c r="A20" s="3" t="s">
        <v>99</v>
      </c>
      <c r="B20" s="3"/>
      <c r="D20" s="1"/>
      <c r="E20" s="187" t="s">
        <v>40</v>
      </c>
      <c r="F20" s="186"/>
      <c r="G20" s="187" t="s">
        <v>40</v>
      </c>
      <c r="H20" s="186"/>
      <c r="I20" s="187" t="s">
        <v>40</v>
      </c>
      <c r="J20" s="186"/>
      <c r="K20" s="186" t="s">
        <v>40</v>
      </c>
      <c r="L20" s="186"/>
      <c r="M20" s="195">
        <f>+งบกำไรขาดทุนเบ็ดเสร็จ9เดือน!K41</f>
        <v>-88</v>
      </c>
      <c r="N20" s="186"/>
      <c r="O20" s="13">
        <f>SUM(E20:M20)</f>
        <v>-88</v>
      </c>
      <c r="P20" s="1"/>
    </row>
    <row r="21" spans="1:16" ht="22.5" customHeight="1">
      <c r="A21" s="7" t="s">
        <v>98</v>
      </c>
      <c r="B21" s="3"/>
      <c r="D21" s="1"/>
      <c r="E21" s="190" t="s">
        <v>40</v>
      </c>
      <c r="F21" s="186"/>
      <c r="G21" s="190" t="s">
        <v>40</v>
      </c>
      <c r="H21" s="186"/>
      <c r="I21" s="190" t="s">
        <v>40</v>
      </c>
      <c r="J21" s="186"/>
      <c r="K21" s="14">
        <f>SUM(K19:K20)</f>
        <v>-6763</v>
      </c>
      <c r="L21" s="186"/>
      <c r="M21" s="14">
        <f>SUM(M19:M20)</f>
        <v>-88</v>
      </c>
      <c r="N21" s="186"/>
      <c r="O21" s="14">
        <f>SUM(O19:O20)</f>
        <v>-6851</v>
      </c>
      <c r="P21" s="1"/>
    </row>
    <row r="22" spans="1:17" ht="22.5" customHeight="1" thickBot="1">
      <c r="A22" s="81" t="s">
        <v>167</v>
      </c>
      <c r="B22" s="3"/>
      <c r="D22" s="1"/>
      <c r="E22" s="50">
        <f>SUM(E14,E17,E21)</f>
        <v>1122298</v>
      </c>
      <c r="F22" s="1"/>
      <c r="G22" s="50">
        <f>SUM(G14,G17,G21)</f>
        <v>208730</v>
      </c>
      <c r="H22" s="1"/>
      <c r="I22" s="50">
        <f>SUM(I14,I17,I21)</f>
        <v>13405</v>
      </c>
      <c r="J22" s="1"/>
      <c r="K22" s="50">
        <f>SUM(K14,K17,K21)</f>
        <v>95518</v>
      </c>
      <c r="L22" s="1"/>
      <c r="M22" s="50">
        <f>SUM(M14,M17,M21)</f>
        <v>-4655</v>
      </c>
      <c r="N22" s="1"/>
      <c r="O22" s="50">
        <f>SUM(O14,O17,O21)</f>
        <v>1435296</v>
      </c>
      <c r="P22" s="1"/>
      <c r="Q22" s="82">
        <f>+O22-'งบแสดงฐานะการเงิน '!L77</f>
        <v>0</v>
      </c>
    </row>
    <row r="23" spans="1:16" ht="9.75" customHeight="1" thickTop="1">
      <c r="A23" s="3"/>
      <c r="B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 customHeight="1">
      <c r="A24" s="81" t="s">
        <v>130</v>
      </c>
      <c r="B24" s="3"/>
      <c r="D24" s="1"/>
      <c r="E24" s="75">
        <v>1122298</v>
      </c>
      <c r="G24" s="75">
        <v>208730</v>
      </c>
      <c r="I24" s="75">
        <v>8709</v>
      </c>
      <c r="K24" s="75">
        <v>48737</v>
      </c>
      <c r="M24" s="75">
        <v>-1658</v>
      </c>
      <c r="O24" s="9">
        <f>SUM(E24:M24)</f>
        <v>1386816</v>
      </c>
      <c r="P24" s="1"/>
    </row>
    <row r="25" spans="1:16" ht="22.5" customHeight="1">
      <c r="A25" s="174" t="s">
        <v>122</v>
      </c>
      <c r="B25" s="3"/>
      <c r="D25" s="1"/>
      <c r="E25" s="75"/>
      <c r="G25" s="75"/>
      <c r="I25" s="75"/>
      <c r="K25" s="75"/>
      <c r="M25" s="75"/>
      <c r="O25" s="9"/>
      <c r="P25" s="1"/>
    </row>
    <row r="26" spans="1:16" ht="22.5" customHeight="1">
      <c r="A26" s="175" t="s">
        <v>135</v>
      </c>
      <c r="B26" s="3"/>
      <c r="C26" s="95"/>
      <c r="D26" s="1"/>
      <c r="E26" s="152" t="s">
        <v>40</v>
      </c>
      <c r="G26" s="152" t="s">
        <v>40</v>
      </c>
      <c r="I26" s="152" t="s">
        <v>40</v>
      </c>
      <c r="K26" s="176">
        <v>-11221</v>
      </c>
      <c r="M26" s="152" t="s">
        <v>40</v>
      </c>
      <c r="O26" s="13">
        <f>SUM(E26:M26)</f>
        <v>-11221</v>
      </c>
      <c r="P26" s="1"/>
    </row>
    <row r="27" spans="1:16" ht="22.5" customHeight="1">
      <c r="A27" s="174" t="s">
        <v>123</v>
      </c>
      <c r="B27" s="3"/>
      <c r="D27" s="1"/>
      <c r="E27" s="190" t="s">
        <v>40</v>
      </c>
      <c r="G27" s="190" t="s">
        <v>40</v>
      </c>
      <c r="I27" s="190" t="s">
        <v>40</v>
      </c>
      <c r="K27" s="14">
        <f>SUM(K26)</f>
        <v>-11221</v>
      </c>
      <c r="M27" s="190" t="s">
        <v>40</v>
      </c>
      <c r="O27" s="14">
        <f>SUM(E27:M27)</f>
        <v>-11221</v>
      </c>
      <c r="P27" s="1"/>
    </row>
    <row r="28" spans="1:16" ht="22.5" customHeight="1">
      <c r="A28" s="7" t="s">
        <v>97</v>
      </c>
      <c r="B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customHeight="1">
      <c r="A29" s="3" t="s">
        <v>181</v>
      </c>
      <c r="B29" s="3"/>
      <c r="D29" s="1"/>
      <c r="E29" s="1" t="s">
        <v>40</v>
      </c>
      <c r="F29" s="1"/>
      <c r="G29" s="1" t="s">
        <v>40</v>
      </c>
      <c r="H29" s="1"/>
      <c r="I29" s="1" t="s">
        <v>40</v>
      </c>
      <c r="J29" s="1"/>
      <c r="K29" s="191">
        <f>+งบกำไรขาดทุนเบ็ดเสร็จ9เดือน!M33</f>
        <v>94870</v>
      </c>
      <c r="L29" s="186"/>
      <c r="M29" s="186" t="s">
        <v>40</v>
      </c>
      <c r="N29" s="186"/>
      <c r="O29" s="13">
        <f>SUM(E29:M29)</f>
        <v>94870</v>
      </c>
      <c r="P29" s="1"/>
    </row>
    <row r="30" spans="1:16" ht="22.5" customHeight="1">
      <c r="A30" s="3" t="s">
        <v>99</v>
      </c>
      <c r="B30" s="3"/>
      <c r="D30" s="1"/>
      <c r="E30" s="1" t="s">
        <v>40</v>
      </c>
      <c r="F30" s="1"/>
      <c r="G30" s="1" t="s">
        <v>40</v>
      </c>
      <c r="H30" s="1"/>
      <c r="I30" s="1" t="s">
        <v>40</v>
      </c>
      <c r="J30" s="1"/>
      <c r="K30" s="12" t="s">
        <v>40</v>
      </c>
      <c r="L30" s="186"/>
      <c r="M30" s="195">
        <f>+งบกำไรขาดทุนเบ็ดเสร็จ9เดือน!M39</f>
        <v>-1542</v>
      </c>
      <c r="N30" s="186"/>
      <c r="O30" s="13">
        <f>SUM(E30:M30)</f>
        <v>-1542</v>
      </c>
      <c r="P30" s="1"/>
    </row>
    <row r="31" spans="1:16" ht="22.5" customHeight="1">
      <c r="A31" s="7" t="s">
        <v>98</v>
      </c>
      <c r="B31" s="3"/>
      <c r="D31" s="1"/>
      <c r="E31" s="190" t="s">
        <v>40</v>
      </c>
      <c r="F31" s="1"/>
      <c r="G31" s="190" t="s">
        <v>40</v>
      </c>
      <c r="H31" s="1"/>
      <c r="I31" s="190" t="s">
        <v>40</v>
      </c>
      <c r="J31" s="1"/>
      <c r="K31" s="14">
        <f>SUM(K29:K30)</f>
        <v>94870</v>
      </c>
      <c r="L31" s="186"/>
      <c r="M31" s="14">
        <f>SUM(M29:M30)</f>
        <v>-1542</v>
      </c>
      <c r="N31" s="186"/>
      <c r="O31" s="14">
        <f>SUM(O29:O30)</f>
        <v>93328</v>
      </c>
      <c r="P31" s="1"/>
    </row>
    <row r="32" spans="1:16" ht="22.5" customHeight="1" thickBot="1">
      <c r="A32" s="81" t="s">
        <v>168</v>
      </c>
      <c r="B32" s="3"/>
      <c r="D32" s="1"/>
      <c r="E32" s="50">
        <f>SUM(E24,E27)</f>
        <v>1122298</v>
      </c>
      <c r="F32" s="1"/>
      <c r="G32" s="50">
        <f>SUM(G24:G24)</f>
        <v>208730</v>
      </c>
      <c r="H32" s="1"/>
      <c r="I32" s="50">
        <f>SUM(I24:I24)</f>
        <v>8709</v>
      </c>
      <c r="J32" s="1"/>
      <c r="K32" s="50">
        <f>SUM(K24,K27,K29)</f>
        <v>132386</v>
      </c>
      <c r="L32" s="1"/>
      <c r="M32" s="192">
        <f>+M24+M31</f>
        <v>-3200</v>
      </c>
      <c r="N32" s="1"/>
      <c r="O32" s="192">
        <f>+O24+O27+O31</f>
        <v>1468923</v>
      </c>
      <c r="P32" s="1"/>
    </row>
    <row r="33" spans="1:16" ht="11.25" customHeight="1" thickTop="1">
      <c r="A33" s="3"/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2.5" customHeight="1">
      <c r="A34" s="3"/>
      <c r="B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54"/>
      <c r="P34" s="1"/>
    </row>
    <row r="35" spans="1:16" ht="22.5" customHeight="1">
      <c r="A35" s="63"/>
      <c r="B35" s="63"/>
      <c r="C35" s="95"/>
      <c r="D35" s="9"/>
      <c r="E35" s="9"/>
      <c r="F35" s="9"/>
      <c r="G35" s="9"/>
      <c r="H35" s="9"/>
      <c r="I35" s="9"/>
      <c r="J35" s="9"/>
      <c r="K35" s="9"/>
      <c r="L35" s="9"/>
      <c r="M35" s="66"/>
      <c r="N35" s="3"/>
      <c r="O35" s="9"/>
      <c r="P35" s="9"/>
    </row>
    <row r="36" spans="1:16" ht="22.5" customHeight="1">
      <c r="A36" s="63"/>
      <c r="B36" s="63"/>
      <c r="D36" s="35"/>
      <c r="E36" s="9"/>
      <c r="F36" s="35"/>
      <c r="G36" s="9"/>
      <c r="H36" s="35"/>
      <c r="I36" s="9"/>
      <c r="J36" s="35"/>
      <c r="K36" s="9"/>
      <c r="L36" s="35"/>
      <c r="M36" s="9"/>
      <c r="N36" s="9"/>
      <c r="O36" s="9"/>
      <c r="P36" s="9"/>
    </row>
    <row r="37" spans="1:16" ht="22.5" customHeight="1">
      <c r="A37" s="65"/>
      <c r="B37" s="65"/>
      <c r="C37" s="78"/>
      <c r="D37" s="9"/>
      <c r="E37" s="9"/>
      <c r="F37" s="9"/>
      <c r="G37" s="9"/>
      <c r="H37" s="9"/>
      <c r="I37" s="31"/>
      <c r="J37" s="9"/>
      <c r="K37" s="9"/>
      <c r="L37" s="9"/>
      <c r="O37" s="9"/>
      <c r="P37" s="9"/>
    </row>
    <row r="38" spans="1:16" ht="22.5" customHeight="1">
      <c r="A38" s="65"/>
      <c r="B38" s="65"/>
      <c r="D38" s="9"/>
      <c r="E38" s="9"/>
      <c r="F38" s="9"/>
      <c r="G38" s="9"/>
      <c r="H38" s="9"/>
      <c r="I38" s="38"/>
      <c r="J38" s="9"/>
      <c r="K38" s="9"/>
      <c r="L38" s="9"/>
      <c r="O38" s="9"/>
      <c r="P38" s="9"/>
    </row>
    <row r="51" ht="22.5" customHeight="1">
      <c r="L51" s="164"/>
    </row>
    <row r="88" ht="22.5" customHeight="1">
      <c r="F88" s="62" t="s">
        <v>56</v>
      </c>
    </row>
  </sheetData>
  <sheetProtection/>
  <mergeCells count="6">
    <mergeCell ref="I10:K10"/>
    <mergeCell ref="E5:O5"/>
    <mergeCell ref="E6:O6"/>
    <mergeCell ref="I8:K8"/>
    <mergeCell ref="M1:O1"/>
    <mergeCell ref="M2:O2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SheetLayoutView="100" zoomScalePageLayoutView="0" workbookViewId="0" topLeftCell="A76">
      <selection activeCell="E7" sqref="E7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6"/>
      <c r="M1" s="55" t="s">
        <v>82</v>
      </c>
    </row>
    <row r="2" spans="1:13" s="43" customFormat="1" ht="21" customHeight="1">
      <c r="A2" s="42" t="s">
        <v>29</v>
      </c>
      <c r="B2" s="42"/>
      <c r="C2" s="42"/>
      <c r="D2" s="42"/>
      <c r="E2" s="42"/>
      <c r="F2" s="42"/>
      <c r="G2" s="42"/>
      <c r="H2" s="42"/>
      <c r="L2" s="86"/>
      <c r="M2" s="55" t="s">
        <v>83</v>
      </c>
    </row>
    <row r="3" spans="1:13" s="43" customFormat="1" ht="21.75" customHeight="1">
      <c r="A3" s="87" t="s">
        <v>169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7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3:13" ht="21" customHeight="1">
      <c r="C5" s="88"/>
      <c r="D5" s="88"/>
      <c r="E5" s="88"/>
      <c r="G5" s="197" t="s">
        <v>88</v>
      </c>
      <c r="H5" s="197"/>
      <c r="I5" s="197"/>
      <c r="J5" s="197"/>
      <c r="K5" s="197"/>
      <c r="L5" s="197"/>
      <c r="M5" s="197"/>
    </row>
    <row r="6" spans="3:13" ht="21" customHeight="1">
      <c r="C6" s="88"/>
      <c r="D6" s="88"/>
      <c r="E6" s="88"/>
      <c r="G6" s="198" t="s">
        <v>1</v>
      </c>
      <c r="H6" s="198"/>
      <c r="I6" s="198"/>
      <c r="J6" s="89"/>
      <c r="K6" s="198" t="s">
        <v>66</v>
      </c>
      <c r="L6" s="198"/>
      <c r="M6" s="198"/>
    </row>
    <row r="7" spans="3:13" ht="21" customHeight="1">
      <c r="C7" s="88"/>
      <c r="D7" s="88"/>
      <c r="E7" s="88"/>
      <c r="G7" s="100">
        <v>2562</v>
      </c>
      <c r="H7" s="1"/>
      <c r="I7" s="100">
        <v>2561</v>
      </c>
      <c r="J7" s="89"/>
      <c r="K7" s="100">
        <v>2562</v>
      </c>
      <c r="L7" s="1"/>
      <c r="M7" s="100">
        <v>2561</v>
      </c>
    </row>
    <row r="8" spans="1:13" ht="21" customHeight="1">
      <c r="A8" s="90" t="s">
        <v>30</v>
      </c>
      <c r="C8" s="88"/>
      <c r="D8" s="88"/>
      <c r="E8" s="88"/>
      <c r="G8" s="58"/>
      <c r="I8" s="58"/>
      <c r="J8" s="89"/>
      <c r="K8" s="1"/>
      <c r="L8" s="1"/>
      <c r="M8" s="1"/>
    </row>
    <row r="9" spans="1:13" ht="21" customHeight="1">
      <c r="A9" s="16" t="s">
        <v>176</v>
      </c>
      <c r="F9" s="89"/>
      <c r="G9" s="13">
        <f>งบกำไรขาดทุนเบ็ดเสร็จ9เดือน!G29</f>
        <v>-11822</v>
      </c>
      <c r="H9" s="13"/>
      <c r="I9" s="13">
        <f>งบกำไรขาดทุนเบ็ดเสร็จ9เดือน!I29</f>
        <v>155974</v>
      </c>
      <c r="J9" s="13"/>
      <c r="K9" s="13">
        <f>งบกำไรขาดทุนเบ็ดเสร็จ9เดือน!K25</f>
        <v>-7077</v>
      </c>
      <c r="L9" s="13"/>
      <c r="M9" s="13">
        <f>งบกำไรขาดทุนเบ็ดเสร็จ9เดือน!M25</f>
        <v>122591</v>
      </c>
    </row>
    <row r="10" spans="1:13" ht="21" customHeight="1">
      <c r="A10" s="59" t="s">
        <v>44</v>
      </c>
      <c r="F10" s="89"/>
      <c r="G10" s="13"/>
      <c r="H10" s="13"/>
      <c r="I10" s="163"/>
      <c r="J10" s="13"/>
      <c r="K10" s="13"/>
      <c r="L10" s="10"/>
      <c r="M10" s="13"/>
    </row>
    <row r="11" spans="1:13" ht="21" customHeight="1">
      <c r="A11" s="25" t="s">
        <v>31</v>
      </c>
      <c r="F11" s="89"/>
      <c r="G11" s="13">
        <v>22604</v>
      </c>
      <c r="H11" s="13"/>
      <c r="I11" s="13">
        <v>21332</v>
      </c>
      <c r="J11" s="13"/>
      <c r="K11" s="13">
        <v>18631</v>
      </c>
      <c r="L11" s="10"/>
      <c r="M11" s="13">
        <v>17854</v>
      </c>
    </row>
    <row r="12" spans="1:13" ht="21" customHeight="1">
      <c r="A12" s="25" t="s">
        <v>171</v>
      </c>
      <c r="F12" s="89"/>
      <c r="G12" s="33">
        <v>235</v>
      </c>
      <c r="H12" s="13"/>
      <c r="I12" s="33">
        <v>-3</v>
      </c>
      <c r="J12" s="13"/>
      <c r="K12" s="12">
        <v>235</v>
      </c>
      <c r="L12" s="10"/>
      <c r="M12" s="12">
        <v>-3</v>
      </c>
    </row>
    <row r="13" spans="1:13" ht="21" customHeight="1">
      <c r="A13" s="25" t="s">
        <v>100</v>
      </c>
      <c r="F13" s="89"/>
      <c r="G13" s="12">
        <v>-820</v>
      </c>
      <c r="H13" s="13"/>
      <c r="I13" s="12">
        <v>-648</v>
      </c>
      <c r="J13" s="13"/>
      <c r="K13" s="12">
        <v>-820</v>
      </c>
      <c r="L13" s="10"/>
      <c r="M13" s="12">
        <v>-648</v>
      </c>
    </row>
    <row r="14" spans="1:13" ht="21" customHeight="1">
      <c r="A14" s="25" t="s">
        <v>134</v>
      </c>
      <c r="F14" s="89"/>
      <c r="G14" s="12" t="s">
        <v>40</v>
      </c>
      <c r="H14" s="13"/>
      <c r="I14" s="12">
        <v>-4191</v>
      </c>
      <c r="J14" s="13"/>
      <c r="K14" s="12" t="s">
        <v>40</v>
      </c>
      <c r="L14" s="10"/>
      <c r="M14" s="12">
        <v>-4191</v>
      </c>
    </row>
    <row r="15" spans="1:13" ht="21" customHeight="1">
      <c r="A15" s="25" t="s">
        <v>170</v>
      </c>
      <c r="F15" s="89"/>
      <c r="G15" s="12" t="s">
        <v>40</v>
      </c>
      <c r="H15" s="13"/>
      <c r="I15" s="12">
        <v>-167789</v>
      </c>
      <c r="J15" s="13"/>
      <c r="K15" s="12" t="s">
        <v>40</v>
      </c>
      <c r="L15" s="10"/>
      <c r="M15" s="12">
        <v>-130764</v>
      </c>
    </row>
    <row r="16" spans="1:13" ht="21" customHeight="1">
      <c r="A16" s="25" t="s">
        <v>172</v>
      </c>
      <c r="F16" s="89"/>
      <c r="G16" s="12">
        <v>-467</v>
      </c>
      <c r="H16" s="13"/>
      <c r="I16" s="12">
        <v>-1066</v>
      </c>
      <c r="J16" s="13"/>
      <c r="K16" s="12" t="s">
        <v>40</v>
      </c>
      <c r="L16" s="10"/>
      <c r="M16" s="12">
        <v>-745</v>
      </c>
    </row>
    <row r="17" spans="1:13" ht="21" customHeight="1">
      <c r="A17" s="28" t="s">
        <v>146</v>
      </c>
      <c r="F17" s="89"/>
      <c r="G17" s="12">
        <v>2</v>
      </c>
      <c r="H17" s="13"/>
      <c r="I17" s="109">
        <v>747</v>
      </c>
      <c r="J17" s="13"/>
      <c r="K17" s="109" t="s">
        <v>40</v>
      </c>
      <c r="L17" s="10"/>
      <c r="M17" s="109">
        <v>747</v>
      </c>
    </row>
    <row r="18" spans="1:13" ht="21" customHeight="1">
      <c r="A18" s="28" t="s">
        <v>118</v>
      </c>
      <c r="F18" s="89"/>
      <c r="G18" s="12" t="s">
        <v>40</v>
      </c>
      <c r="H18" s="13"/>
      <c r="I18" s="109">
        <v>1</v>
      </c>
      <c r="J18" s="13"/>
      <c r="K18" s="109" t="s">
        <v>40</v>
      </c>
      <c r="L18" s="10"/>
      <c r="M18" s="109" t="s">
        <v>40</v>
      </c>
    </row>
    <row r="19" spans="1:13" ht="21" customHeight="1">
      <c r="A19" s="28" t="s">
        <v>133</v>
      </c>
      <c r="F19" s="89"/>
      <c r="G19" s="109">
        <v>132</v>
      </c>
      <c r="H19" s="13"/>
      <c r="I19" s="109">
        <v>52</v>
      </c>
      <c r="J19" s="13"/>
      <c r="K19" s="109" t="s">
        <v>40</v>
      </c>
      <c r="L19" s="10"/>
      <c r="M19" s="109" t="s">
        <v>40</v>
      </c>
    </row>
    <row r="20" spans="1:13" ht="21" customHeight="1">
      <c r="A20" s="28" t="s">
        <v>119</v>
      </c>
      <c r="F20" s="89"/>
      <c r="G20" s="109" t="s">
        <v>40</v>
      </c>
      <c r="H20" s="13"/>
      <c r="I20" s="109">
        <v>375</v>
      </c>
      <c r="J20" s="13"/>
      <c r="K20" s="109" t="s">
        <v>40</v>
      </c>
      <c r="L20" s="10"/>
      <c r="M20" s="109">
        <v>375</v>
      </c>
    </row>
    <row r="21" spans="1:13" ht="21" customHeight="1">
      <c r="A21" s="28" t="s">
        <v>139</v>
      </c>
      <c r="F21" s="89"/>
      <c r="G21" s="12">
        <v>2208</v>
      </c>
      <c r="H21" s="13"/>
      <c r="I21" s="12">
        <v>375</v>
      </c>
      <c r="J21" s="13"/>
      <c r="K21" s="12">
        <v>2182</v>
      </c>
      <c r="L21" s="10"/>
      <c r="M21" s="12">
        <v>361</v>
      </c>
    </row>
    <row r="22" spans="1:13" ht="21" customHeight="1">
      <c r="A22" s="28" t="s">
        <v>120</v>
      </c>
      <c r="F22" s="89"/>
      <c r="G22" s="12">
        <v>-54</v>
      </c>
      <c r="H22" s="13"/>
      <c r="I22" s="12">
        <v>-54</v>
      </c>
      <c r="J22" s="13"/>
      <c r="K22" s="12">
        <v>-54</v>
      </c>
      <c r="L22" s="10"/>
      <c r="M22" s="12">
        <v>-54</v>
      </c>
    </row>
    <row r="23" spans="1:13" ht="21" customHeight="1">
      <c r="A23" s="25" t="s">
        <v>36</v>
      </c>
      <c r="F23" s="89"/>
      <c r="G23" s="33">
        <v>-793</v>
      </c>
      <c r="H23" s="13"/>
      <c r="I23" s="33">
        <v>-279</v>
      </c>
      <c r="J23" s="13"/>
      <c r="K23" s="13">
        <v>-355</v>
      </c>
      <c r="L23" s="10"/>
      <c r="M23" s="13">
        <v>-5020</v>
      </c>
    </row>
    <row r="24" spans="1:13" ht="21" customHeight="1">
      <c r="A24" s="25" t="s">
        <v>49</v>
      </c>
      <c r="F24" s="89"/>
      <c r="G24" s="12">
        <v>4048</v>
      </c>
      <c r="H24" s="13"/>
      <c r="I24" s="12">
        <v>6938</v>
      </c>
      <c r="J24" s="13"/>
      <c r="K24" s="12">
        <v>4044</v>
      </c>
      <c r="L24" s="10"/>
      <c r="M24" s="12">
        <v>6841</v>
      </c>
    </row>
    <row r="25" spans="1:13" ht="21" customHeight="1">
      <c r="A25" s="16" t="s">
        <v>75</v>
      </c>
      <c r="F25" s="89"/>
      <c r="G25" s="91"/>
      <c r="H25" s="13"/>
      <c r="I25" s="91"/>
      <c r="J25" s="13"/>
      <c r="K25" s="91"/>
      <c r="L25" s="10"/>
      <c r="M25" s="91"/>
    </row>
    <row r="26" spans="1:13" ht="21" customHeight="1">
      <c r="A26" s="16" t="s">
        <v>73</v>
      </c>
      <c r="F26" s="89"/>
      <c r="G26" s="12">
        <f>SUM(G9:G24)</f>
        <v>15273</v>
      </c>
      <c r="H26" s="12"/>
      <c r="I26" s="12">
        <f>SUM(I9:I24)</f>
        <v>11764</v>
      </c>
      <c r="J26" s="12"/>
      <c r="K26" s="12">
        <f>SUM(K9:K24)</f>
        <v>16786</v>
      </c>
      <c r="L26" s="12"/>
      <c r="M26" s="12">
        <f>SUM(M9:M24)</f>
        <v>7344</v>
      </c>
    </row>
    <row r="27" spans="1:13" ht="21" customHeight="1">
      <c r="A27" s="90" t="s">
        <v>32</v>
      </c>
      <c r="F27" s="89"/>
      <c r="G27" s="33"/>
      <c r="H27" s="13"/>
      <c r="I27" s="13"/>
      <c r="J27" s="13"/>
      <c r="K27" s="12"/>
      <c r="L27" s="10"/>
      <c r="M27" s="10"/>
    </row>
    <row r="28" spans="1:13" ht="21" customHeight="1">
      <c r="A28" s="25" t="s">
        <v>63</v>
      </c>
      <c r="F28" s="89"/>
      <c r="G28" s="13">
        <v>-537</v>
      </c>
      <c r="H28" s="13"/>
      <c r="I28" s="13">
        <v>9582</v>
      </c>
      <c r="J28" s="13"/>
      <c r="K28" s="13">
        <v>-359</v>
      </c>
      <c r="L28" s="10"/>
      <c r="M28" s="13">
        <v>8676</v>
      </c>
    </row>
    <row r="29" spans="1:13" ht="21" customHeight="1">
      <c r="A29" s="25" t="s">
        <v>25</v>
      </c>
      <c r="F29" s="89"/>
      <c r="G29" s="13">
        <v>13224</v>
      </c>
      <c r="H29" s="13"/>
      <c r="I29" s="13">
        <v>15214</v>
      </c>
      <c r="J29" s="13"/>
      <c r="K29" s="13">
        <v>11067</v>
      </c>
      <c r="L29" s="10"/>
      <c r="M29" s="13">
        <v>8532</v>
      </c>
    </row>
    <row r="30" spans="1:13" ht="21" customHeight="1">
      <c r="A30" s="25" t="s">
        <v>153</v>
      </c>
      <c r="F30" s="89"/>
      <c r="G30" s="13">
        <v>-276</v>
      </c>
      <c r="H30" s="13"/>
      <c r="I30" s="13">
        <v>-48</v>
      </c>
      <c r="J30" s="13"/>
      <c r="K30" s="13">
        <v>-276</v>
      </c>
      <c r="L30" s="10"/>
      <c r="M30" s="13">
        <v>-48</v>
      </c>
    </row>
    <row r="31" spans="1:13" ht="21" customHeight="1">
      <c r="A31" s="118" t="s">
        <v>91</v>
      </c>
      <c r="F31" s="89"/>
      <c r="G31" s="13">
        <v>297</v>
      </c>
      <c r="H31" s="13"/>
      <c r="I31" s="13">
        <v>-648</v>
      </c>
      <c r="J31" s="13"/>
      <c r="K31" s="161">
        <v>87</v>
      </c>
      <c r="L31" s="10"/>
      <c r="M31" s="161">
        <v>281</v>
      </c>
    </row>
    <row r="32" spans="1:13" ht="21" customHeight="1">
      <c r="A32" s="25" t="s">
        <v>10</v>
      </c>
      <c r="F32" s="89"/>
      <c r="G32" s="13">
        <v>-505</v>
      </c>
      <c r="H32" s="13"/>
      <c r="I32" s="13">
        <v>-8960</v>
      </c>
      <c r="J32" s="13"/>
      <c r="K32" s="12">
        <v>-215</v>
      </c>
      <c r="L32" s="10"/>
      <c r="M32" s="12">
        <v>-8640</v>
      </c>
    </row>
    <row r="33" spans="1:12" ht="21" customHeight="1">
      <c r="A33" s="90" t="s">
        <v>33</v>
      </c>
      <c r="F33" s="89"/>
      <c r="G33" s="33"/>
      <c r="H33" s="13"/>
      <c r="I33" s="33"/>
      <c r="J33" s="13"/>
      <c r="K33" s="3"/>
      <c r="L33" s="10"/>
    </row>
    <row r="34" spans="1:13" ht="21" customHeight="1">
      <c r="A34" s="25" t="s">
        <v>79</v>
      </c>
      <c r="F34" s="89"/>
      <c r="G34" s="33">
        <v>-7258</v>
      </c>
      <c r="H34" s="13"/>
      <c r="I34" s="33">
        <v>-25736</v>
      </c>
      <c r="J34" s="13"/>
      <c r="K34" s="13">
        <v>-6992</v>
      </c>
      <c r="L34" s="10"/>
      <c r="M34" s="13">
        <v>-16616</v>
      </c>
    </row>
    <row r="35" spans="1:13" ht="21" customHeight="1">
      <c r="A35" s="25" t="s">
        <v>61</v>
      </c>
      <c r="B35" s="92"/>
      <c r="E35" s="3"/>
      <c r="F35" s="89"/>
      <c r="G35" s="57" t="s">
        <v>40</v>
      </c>
      <c r="H35" s="13"/>
      <c r="I35" s="17">
        <v>-91</v>
      </c>
      <c r="J35" s="13"/>
      <c r="K35" s="57" t="s">
        <v>40</v>
      </c>
      <c r="L35" s="10"/>
      <c r="M35" s="17">
        <v>-91</v>
      </c>
    </row>
    <row r="36" spans="1:13" ht="21" customHeight="1">
      <c r="A36" s="90" t="s">
        <v>142</v>
      </c>
      <c r="B36" s="92"/>
      <c r="E36" s="3"/>
      <c r="F36" s="89"/>
      <c r="G36" s="13">
        <f>SUM(G26:G35)</f>
        <v>20218</v>
      </c>
      <c r="H36" s="13"/>
      <c r="I36" s="13">
        <f>SUM(I26:I35)</f>
        <v>1077</v>
      </c>
      <c r="J36" s="13"/>
      <c r="K36" s="13">
        <f>SUM(K26:K35)</f>
        <v>20098</v>
      </c>
      <c r="L36" s="10"/>
      <c r="M36" s="13">
        <f>SUM(M26:M35)</f>
        <v>-562</v>
      </c>
    </row>
    <row r="37" spans="1:13" s="43" customFormat="1" ht="21" customHeight="1">
      <c r="A37" s="28" t="s">
        <v>37</v>
      </c>
      <c r="B37" s="3"/>
      <c r="C37" s="15"/>
      <c r="D37" s="15"/>
      <c r="E37" s="15"/>
      <c r="F37" s="89"/>
      <c r="G37" s="12">
        <v>-3608</v>
      </c>
      <c r="H37" s="13"/>
      <c r="I37" s="12">
        <v>-6825</v>
      </c>
      <c r="J37" s="13"/>
      <c r="K37" s="12">
        <v>-3608</v>
      </c>
      <c r="L37" s="10"/>
      <c r="M37" s="12">
        <v>-6730</v>
      </c>
    </row>
    <row r="38" spans="1:13" s="43" customFormat="1" ht="21" customHeight="1">
      <c r="A38" s="25" t="s">
        <v>74</v>
      </c>
      <c r="B38" s="3"/>
      <c r="C38" s="15"/>
      <c r="D38" s="15"/>
      <c r="E38" s="15"/>
      <c r="F38" s="89"/>
      <c r="G38" s="13">
        <v>-24162</v>
      </c>
      <c r="H38" s="13"/>
      <c r="I38" s="13">
        <v>-10789</v>
      </c>
      <c r="J38" s="13"/>
      <c r="K38" s="10">
        <v>-23947</v>
      </c>
      <c r="L38" s="10"/>
      <c r="M38" s="10">
        <v>-8246</v>
      </c>
    </row>
    <row r="39" spans="1:13" ht="21" customHeight="1">
      <c r="A39" s="90" t="s">
        <v>159</v>
      </c>
      <c r="D39" s="93"/>
      <c r="E39" s="93"/>
      <c r="F39" s="89"/>
      <c r="G39" s="54">
        <f>SUM(G36:G38)</f>
        <v>-7552</v>
      </c>
      <c r="H39" s="10"/>
      <c r="I39" s="54">
        <f>SUM(I36:I38)</f>
        <v>-16537</v>
      </c>
      <c r="J39" s="10"/>
      <c r="K39" s="54">
        <f>SUM(K36:K38)</f>
        <v>-7457</v>
      </c>
      <c r="L39" s="10"/>
      <c r="M39" s="54">
        <f>SUM(M36:M38)</f>
        <v>-15538</v>
      </c>
    </row>
    <row r="40" spans="1:13" ht="21" customHeight="1">
      <c r="A40" s="42" t="s">
        <v>0</v>
      </c>
      <c r="B40" s="42"/>
      <c r="C40" s="42"/>
      <c r="D40" s="42"/>
      <c r="E40" s="42"/>
      <c r="F40" s="42"/>
      <c r="G40" s="42"/>
      <c r="H40" s="42"/>
      <c r="I40" s="43"/>
      <c r="J40" s="43"/>
      <c r="K40" s="43"/>
      <c r="L40" s="86"/>
      <c r="M40" s="55" t="s">
        <v>82</v>
      </c>
    </row>
    <row r="41" spans="1:13" ht="21" customHeight="1">
      <c r="A41" s="42" t="s">
        <v>47</v>
      </c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86"/>
      <c r="M41" s="55" t="s">
        <v>83</v>
      </c>
    </row>
    <row r="42" spans="1:13" ht="21" customHeight="1">
      <c r="A42" s="87" t="s">
        <v>169</v>
      </c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55"/>
    </row>
    <row r="43" spans="1:13" ht="7.5" customHeight="1">
      <c r="A43" s="87"/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  <c r="M43" s="55"/>
    </row>
    <row r="44" spans="3:13" ht="21" customHeight="1">
      <c r="C44" s="88"/>
      <c r="D44" s="88"/>
      <c r="E44" s="88"/>
      <c r="G44" s="197" t="s">
        <v>88</v>
      </c>
      <c r="H44" s="197"/>
      <c r="I44" s="197"/>
      <c r="J44" s="197"/>
      <c r="K44" s="197"/>
      <c r="L44" s="197"/>
      <c r="M44" s="197"/>
    </row>
    <row r="45" spans="3:13" ht="21" customHeight="1">
      <c r="C45" s="88"/>
      <c r="D45" s="88"/>
      <c r="E45" s="88"/>
      <c r="G45" s="198" t="s">
        <v>1</v>
      </c>
      <c r="H45" s="198"/>
      <c r="I45" s="198"/>
      <c r="J45" s="89"/>
      <c r="K45" s="198" t="s">
        <v>66</v>
      </c>
      <c r="L45" s="198"/>
      <c r="M45" s="198"/>
    </row>
    <row r="46" spans="3:13" ht="21" customHeight="1">
      <c r="C46" s="88"/>
      <c r="D46" s="88"/>
      <c r="E46" s="88"/>
      <c r="G46" s="100">
        <v>2562</v>
      </c>
      <c r="H46" s="1"/>
      <c r="I46" s="100">
        <v>2561</v>
      </c>
      <c r="J46" s="89"/>
      <c r="K46" s="100">
        <v>2562</v>
      </c>
      <c r="L46" s="1"/>
      <c r="M46" s="100">
        <v>2561</v>
      </c>
    </row>
    <row r="47" spans="1:13" ht="21" customHeight="1">
      <c r="A47" s="90" t="s">
        <v>34</v>
      </c>
      <c r="D47" s="93"/>
      <c r="E47" s="93"/>
      <c r="F47" s="89"/>
      <c r="H47" s="89"/>
      <c r="I47" s="56"/>
      <c r="J47" s="9"/>
      <c r="K47" s="9"/>
      <c r="L47" s="66"/>
      <c r="M47" s="9"/>
    </row>
    <row r="48" spans="1:15" ht="21" customHeight="1">
      <c r="A48" s="3" t="s">
        <v>148</v>
      </c>
      <c r="C48" s="3"/>
      <c r="D48" s="3"/>
      <c r="E48" s="3"/>
      <c r="G48" s="161" t="s">
        <v>40</v>
      </c>
      <c r="I48" s="161">
        <v>-21984</v>
      </c>
      <c r="K48" s="159" t="s">
        <v>40</v>
      </c>
      <c r="M48" s="159">
        <v>-21984</v>
      </c>
      <c r="N48" s="26"/>
      <c r="O48" s="177"/>
    </row>
    <row r="49" spans="1:15" ht="21" customHeight="1">
      <c r="A49" s="3" t="s">
        <v>173</v>
      </c>
      <c r="C49" s="3"/>
      <c r="D49" s="3"/>
      <c r="E49" s="3"/>
      <c r="G49" s="161" t="s">
        <v>40</v>
      </c>
      <c r="I49" s="161" t="s">
        <v>40</v>
      </c>
      <c r="K49" s="159" t="s">
        <v>40</v>
      </c>
      <c r="M49" s="159">
        <v>-12000</v>
      </c>
      <c r="N49" s="26"/>
      <c r="O49" s="177"/>
    </row>
    <row r="50" spans="1:13" ht="21" customHeight="1">
      <c r="A50" s="25" t="s">
        <v>126</v>
      </c>
      <c r="D50" s="93"/>
      <c r="E50" s="93"/>
      <c r="F50" s="89"/>
      <c r="G50" s="122" t="s">
        <v>40</v>
      </c>
      <c r="H50" s="89"/>
      <c r="I50" s="122" t="s">
        <v>40</v>
      </c>
      <c r="J50" s="9"/>
      <c r="K50" s="35" t="s">
        <v>40</v>
      </c>
      <c r="L50" s="66"/>
      <c r="M50" s="9">
        <v>164000</v>
      </c>
    </row>
    <row r="51" spans="1:13" ht="21" customHeight="1">
      <c r="A51" s="165" t="s">
        <v>143</v>
      </c>
      <c r="C51" s="3"/>
      <c r="D51" s="3"/>
      <c r="E51" s="3"/>
      <c r="G51" s="122" t="s">
        <v>40</v>
      </c>
      <c r="I51" s="12">
        <v>17000</v>
      </c>
      <c r="K51" s="35" t="s">
        <v>40</v>
      </c>
      <c r="M51" s="33">
        <v>17000</v>
      </c>
    </row>
    <row r="52" spans="1:13" ht="21" customHeight="1">
      <c r="A52" s="165" t="s">
        <v>174</v>
      </c>
      <c r="C52" s="3"/>
      <c r="D52" s="3"/>
      <c r="E52" s="3"/>
      <c r="G52" s="122" t="s">
        <v>40</v>
      </c>
      <c r="I52" s="12">
        <v>422783</v>
      </c>
      <c r="K52" s="35" t="s">
        <v>40</v>
      </c>
      <c r="M52" s="33">
        <v>199673</v>
      </c>
    </row>
    <row r="53" spans="1:13" ht="21" customHeight="1">
      <c r="A53" s="25" t="s">
        <v>151</v>
      </c>
      <c r="D53" s="93"/>
      <c r="E53" s="93"/>
      <c r="F53" s="89"/>
      <c r="G53" s="122" t="s">
        <v>40</v>
      </c>
      <c r="H53" s="89"/>
      <c r="I53" s="122" t="s">
        <v>40</v>
      </c>
      <c r="J53" s="9"/>
      <c r="K53" s="33">
        <v>-100000</v>
      </c>
      <c r="L53" s="66"/>
      <c r="M53" s="35" t="s">
        <v>40</v>
      </c>
    </row>
    <row r="54" spans="1:13" ht="21" customHeight="1">
      <c r="A54" s="165" t="s">
        <v>140</v>
      </c>
      <c r="C54" s="3"/>
      <c r="D54" s="3"/>
      <c r="E54" s="3"/>
      <c r="G54" s="122" t="s">
        <v>40</v>
      </c>
      <c r="I54" s="12">
        <v>-4350</v>
      </c>
      <c r="K54" s="35" t="s">
        <v>40</v>
      </c>
      <c r="M54" s="33">
        <v>-4350</v>
      </c>
    </row>
    <row r="55" spans="1:13" ht="21" customHeight="1">
      <c r="A55" s="165" t="s">
        <v>183</v>
      </c>
      <c r="C55" s="3"/>
      <c r="D55" s="3"/>
      <c r="E55" s="3"/>
      <c r="G55" s="122">
        <v>467</v>
      </c>
      <c r="I55" s="12">
        <v>1066</v>
      </c>
      <c r="K55" s="35" t="s">
        <v>40</v>
      </c>
      <c r="M55" s="33">
        <v>745</v>
      </c>
    </row>
    <row r="56" spans="1:13" ht="21" customHeight="1">
      <c r="A56" s="165" t="s">
        <v>175</v>
      </c>
      <c r="C56" s="3"/>
      <c r="D56" s="3"/>
      <c r="E56" s="3"/>
      <c r="G56" s="12">
        <v>-71533</v>
      </c>
      <c r="I56" s="12" t="s">
        <v>40</v>
      </c>
      <c r="K56" s="33" t="s">
        <v>40</v>
      </c>
      <c r="M56" s="33" t="s">
        <v>40</v>
      </c>
    </row>
    <row r="57" spans="1:13" ht="21" customHeight="1">
      <c r="A57" s="25" t="s">
        <v>124</v>
      </c>
      <c r="G57" s="13">
        <v>-12602</v>
      </c>
      <c r="H57" s="10"/>
      <c r="I57" s="13">
        <v>-14561</v>
      </c>
      <c r="J57" s="13"/>
      <c r="K57" s="12">
        <v>-11197</v>
      </c>
      <c r="L57" s="13"/>
      <c r="M57" s="12">
        <v>-14222</v>
      </c>
    </row>
    <row r="58" spans="1:13" ht="21" customHeight="1">
      <c r="A58" s="165" t="s">
        <v>141</v>
      </c>
      <c r="C58" s="3"/>
      <c r="D58" s="3"/>
      <c r="E58" s="3"/>
      <c r="G58" s="12" t="s">
        <v>40</v>
      </c>
      <c r="I58" s="12">
        <v>-244</v>
      </c>
      <c r="K58" s="33" t="s">
        <v>40</v>
      </c>
      <c r="M58" s="33">
        <v>-244</v>
      </c>
    </row>
    <row r="59" spans="1:13" ht="21" customHeight="1">
      <c r="A59" s="25" t="s">
        <v>78</v>
      </c>
      <c r="D59" s="93"/>
      <c r="E59" s="93"/>
      <c r="F59" s="89"/>
      <c r="G59" s="33">
        <v>663</v>
      </c>
      <c r="H59" s="89"/>
      <c r="I59" s="33">
        <v>21</v>
      </c>
      <c r="J59" s="9"/>
      <c r="K59" s="33">
        <v>354</v>
      </c>
      <c r="L59" s="66"/>
      <c r="M59" s="33">
        <v>231</v>
      </c>
    </row>
    <row r="60" spans="1:13" ht="21" customHeight="1">
      <c r="A60" s="25" t="s">
        <v>121</v>
      </c>
      <c r="D60" s="93"/>
      <c r="E60" s="93"/>
      <c r="F60" s="89"/>
      <c r="G60" s="33">
        <v>54</v>
      </c>
      <c r="H60" s="89"/>
      <c r="I60" s="33">
        <v>54</v>
      </c>
      <c r="J60" s="9"/>
      <c r="K60" s="33">
        <v>54</v>
      </c>
      <c r="L60" s="66"/>
      <c r="M60" s="33">
        <v>54</v>
      </c>
    </row>
    <row r="61" spans="1:13" ht="21" customHeight="1">
      <c r="A61" s="90" t="s">
        <v>160</v>
      </c>
      <c r="D61" s="93"/>
      <c r="E61" s="93"/>
      <c r="G61" s="54">
        <f>SUM(G48:G60)</f>
        <v>-82951</v>
      </c>
      <c r="H61" s="10"/>
      <c r="I61" s="54">
        <f>SUM(I48:I60)</f>
        <v>399785</v>
      </c>
      <c r="J61" s="13"/>
      <c r="K61" s="54">
        <f>SUM(K48:K60)</f>
        <v>-110789</v>
      </c>
      <c r="L61" s="13"/>
      <c r="M61" s="54">
        <f>SUM(M48:M60)</f>
        <v>328903</v>
      </c>
    </row>
    <row r="62" spans="1:13" ht="7.5" customHeight="1">
      <c r="A62" s="25"/>
      <c r="G62" s="10"/>
      <c r="H62" s="10"/>
      <c r="I62" s="10"/>
      <c r="J62" s="13"/>
      <c r="L62" s="13"/>
      <c r="M62" s="10"/>
    </row>
    <row r="63" spans="1:13" ht="21" customHeight="1">
      <c r="A63" s="90" t="s">
        <v>35</v>
      </c>
      <c r="D63" s="93"/>
      <c r="E63" s="93"/>
      <c r="G63" s="10"/>
      <c r="H63" s="10"/>
      <c r="I63" s="10"/>
      <c r="J63" s="13"/>
      <c r="K63" s="13"/>
      <c r="L63" s="13"/>
      <c r="M63" s="13"/>
    </row>
    <row r="64" spans="1:13" ht="21" customHeight="1">
      <c r="A64" s="25" t="s">
        <v>127</v>
      </c>
      <c r="D64" s="93"/>
      <c r="E64" s="93"/>
      <c r="G64" s="12" t="s">
        <v>40</v>
      </c>
      <c r="H64" s="29"/>
      <c r="I64" s="12">
        <v>-50000</v>
      </c>
      <c r="J64" s="33"/>
      <c r="K64" s="12" t="s">
        <v>40</v>
      </c>
      <c r="L64" s="33"/>
      <c r="M64" s="12">
        <v>-50000</v>
      </c>
    </row>
    <row r="65" spans="1:13" ht="21" customHeight="1">
      <c r="A65" s="25" t="s">
        <v>125</v>
      </c>
      <c r="B65" s="15"/>
      <c r="G65" s="12" t="s">
        <v>40</v>
      </c>
      <c r="I65" s="12">
        <v>14336</v>
      </c>
      <c r="J65" s="35"/>
      <c r="K65" s="12" t="s">
        <v>40</v>
      </c>
      <c r="L65" s="35"/>
      <c r="M65" s="12">
        <v>14336</v>
      </c>
    </row>
    <row r="66" spans="1:13" ht="21" customHeight="1">
      <c r="A66" s="25" t="s">
        <v>136</v>
      </c>
      <c r="B66" s="15"/>
      <c r="G66" s="12">
        <v>-17542</v>
      </c>
      <c r="I66" s="12">
        <v>-12126</v>
      </c>
      <c r="J66" s="35"/>
      <c r="K66" s="12">
        <v>-17542</v>
      </c>
      <c r="L66" s="35"/>
      <c r="M66" s="12">
        <v>-12126</v>
      </c>
    </row>
    <row r="67" spans="1:13" ht="21" customHeight="1">
      <c r="A67" s="115" t="s">
        <v>92</v>
      </c>
      <c r="B67" s="15"/>
      <c r="G67" s="12">
        <v>-201</v>
      </c>
      <c r="I67" s="12">
        <v>-292</v>
      </c>
      <c r="J67" s="35"/>
      <c r="K67" s="12">
        <v>-201</v>
      </c>
      <c r="L67" s="35"/>
      <c r="M67" s="12">
        <v>-292</v>
      </c>
    </row>
    <row r="68" spans="1:13" ht="21" customHeight="1">
      <c r="A68" s="25" t="s">
        <v>135</v>
      </c>
      <c r="D68" s="93"/>
      <c r="E68" s="93"/>
      <c r="G68" s="10">
        <v>-22445</v>
      </c>
      <c r="H68" s="10"/>
      <c r="I68" s="12">
        <v>-11221</v>
      </c>
      <c r="J68" s="13"/>
      <c r="K68" s="13">
        <v>-22445</v>
      </c>
      <c r="L68" s="13"/>
      <c r="M68" s="12">
        <v>-11221</v>
      </c>
    </row>
    <row r="69" spans="1:13" ht="21" customHeight="1">
      <c r="A69" s="90" t="s">
        <v>161</v>
      </c>
      <c r="D69" s="93"/>
      <c r="E69" s="93"/>
      <c r="G69" s="104">
        <f>SUM(G64:G68)</f>
        <v>-40188</v>
      </c>
      <c r="H69" s="10"/>
      <c r="I69" s="104">
        <f>SUM(I64:I68)</f>
        <v>-59303</v>
      </c>
      <c r="J69" s="13"/>
      <c r="K69" s="104">
        <f>SUM(K64:K68)</f>
        <v>-40188</v>
      </c>
      <c r="L69" s="13"/>
      <c r="M69" s="104">
        <f>SUM(M64:M68)</f>
        <v>-59303</v>
      </c>
    </row>
    <row r="70" spans="1:13" ht="7.5" customHeight="1">
      <c r="A70" s="90"/>
      <c r="D70" s="93"/>
      <c r="E70" s="93"/>
      <c r="G70" s="10"/>
      <c r="H70" s="10"/>
      <c r="I70" s="10"/>
      <c r="J70" s="13"/>
      <c r="L70" s="13"/>
      <c r="M70" s="10"/>
    </row>
    <row r="71" spans="1:13" ht="21" customHeight="1">
      <c r="A71" s="90" t="s">
        <v>162</v>
      </c>
      <c r="D71" s="93"/>
      <c r="E71" s="93"/>
      <c r="G71" s="10">
        <f>G39+G61+G69</f>
        <v>-130691</v>
      </c>
      <c r="H71" s="10"/>
      <c r="I71" s="10">
        <f>I39+I61+I69</f>
        <v>323945</v>
      </c>
      <c r="J71" s="13"/>
      <c r="K71" s="10">
        <f>K39+K61+K69</f>
        <v>-158434</v>
      </c>
      <c r="L71" s="13"/>
      <c r="M71" s="10">
        <f>M39+M61+M69</f>
        <v>254062</v>
      </c>
    </row>
    <row r="72" spans="1:13" ht="7.5" customHeight="1">
      <c r="A72" s="90"/>
      <c r="D72" s="93"/>
      <c r="E72" s="93"/>
      <c r="G72" s="10"/>
      <c r="H72" s="10"/>
      <c r="I72" s="10"/>
      <c r="J72" s="13"/>
      <c r="L72" s="13"/>
      <c r="M72" s="10"/>
    </row>
    <row r="73" spans="1:13" ht="21" customHeight="1">
      <c r="A73" s="25" t="s">
        <v>85</v>
      </c>
      <c r="D73" s="93"/>
      <c r="E73" s="93"/>
      <c r="G73" s="53">
        <f>'งบแสดงฐานะการเงิน '!J12</f>
        <v>291686</v>
      </c>
      <c r="H73" s="10"/>
      <c r="I73" s="119">
        <v>24300</v>
      </c>
      <c r="J73" s="13"/>
      <c r="K73" s="53">
        <f>'งบแสดงฐานะการเงิน '!N12</f>
        <v>235095</v>
      </c>
      <c r="L73" s="13"/>
      <c r="M73" s="119">
        <v>19429</v>
      </c>
    </row>
    <row r="74" spans="1:13" ht="7.5" customHeight="1">
      <c r="A74" s="90"/>
      <c r="D74" s="93"/>
      <c r="E74" s="93"/>
      <c r="G74" s="10"/>
      <c r="H74" s="10"/>
      <c r="I74" s="10"/>
      <c r="J74" s="13"/>
      <c r="L74" s="13"/>
      <c r="M74" s="10"/>
    </row>
    <row r="75" spans="1:13" ht="21" customHeight="1" thickBot="1">
      <c r="A75" s="90" t="s">
        <v>86</v>
      </c>
      <c r="D75" s="93"/>
      <c r="E75" s="93"/>
      <c r="G75" s="60">
        <f>G71+G73</f>
        <v>160995</v>
      </c>
      <c r="H75" s="10"/>
      <c r="I75" s="60">
        <f>I71+I73</f>
        <v>348245</v>
      </c>
      <c r="J75" s="13"/>
      <c r="K75" s="60">
        <f>K71+K73</f>
        <v>76661</v>
      </c>
      <c r="L75" s="13"/>
      <c r="M75" s="60">
        <f>M71+M73</f>
        <v>273491</v>
      </c>
    </row>
    <row r="76" spans="1:13" ht="18" customHeight="1" thickTop="1">
      <c r="A76" s="90"/>
      <c r="D76" s="93"/>
      <c r="E76" s="93"/>
      <c r="G76" s="10"/>
      <c r="H76" s="10"/>
      <c r="I76" s="10"/>
      <c r="J76" s="13"/>
      <c r="L76" s="13"/>
      <c r="M76" s="10"/>
    </row>
    <row r="77" spans="1:13" s="166" customFormat="1" ht="20.25" customHeight="1">
      <c r="A77" s="150" t="s">
        <v>115</v>
      </c>
      <c r="H77" s="167"/>
      <c r="I77" s="167"/>
      <c r="J77" s="167"/>
      <c r="K77" s="167"/>
      <c r="L77" s="167"/>
      <c r="M77" s="167"/>
    </row>
    <row r="78" spans="1:13" s="166" customFormat="1" ht="18" customHeight="1">
      <c r="A78" s="150"/>
      <c r="H78" s="167"/>
      <c r="I78" s="167"/>
      <c r="J78" s="167"/>
      <c r="K78" s="167"/>
      <c r="L78" s="167"/>
      <c r="M78" s="167"/>
    </row>
    <row r="79" spans="1:13" s="166" customFormat="1" ht="21" customHeight="1">
      <c r="A79" s="125" t="s">
        <v>116</v>
      </c>
      <c r="H79" s="167"/>
      <c r="I79" s="167"/>
      <c r="J79" s="167"/>
      <c r="K79" s="167"/>
      <c r="L79" s="167"/>
      <c r="M79" s="167"/>
    </row>
    <row r="80" spans="1:13" s="166" customFormat="1" ht="9" customHeight="1">
      <c r="A80" s="125"/>
      <c r="H80" s="167"/>
      <c r="I80" s="167"/>
      <c r="J80" s="167"/>
      <c r="K80" s="167"/>
      <c r="L80" s="167"/>
      <c r="M80" s="167"/>
    </row>
    <row r="81" spans="1:13" s="166" customFormat="1" ht="21" customHeight="1">
      <c r="A81" s="115" t="s">
        <v>163</v>
      </c>
      <c r="G81" s="166">
        <v>54647</v>
      </c>
      <c r="H81" s="168"/>
      <c r="I81" s="168" t="s">
        <v>40</v>
      </c>
      <c r="J81" s="168"/>
      <c r="K81" s="169">
        <v>27184</v>
      </c>
      <c r="L81" s="168"/>
      <c r="M81" s="168" t="s">
        <v>40</v>
      </c>
    </row>
    <row r="82" spans="1:13" ht="18" customHeight="1">
      <c r="A82" s="90"/>
      <c r="D82" s="93"/>
      <c r="E82" s="93"/>
      <c r="G82" s="10"/>
      <c r="H82" s="10"/>
      <c r="I82" s="10"/>
      <c r="J82" s="13"/>
      <c r="L82" s="13"/>
      <c r="M82" s="10"/>
    </row>
    <row r="83" spans="1:13" ht="21" customHeight="1">
      <c r="A83" s="90"/>
      <c r="D83" s="93"/>
      <c r="E83" s="93"/>
      <c r="G83" s="10"/>
      <c r="H83" s="10"/>
      <c r="I83" s="10"/>
      <c r="J83" s="13"/>
      <c r="L83" s="13"/>
      <c r="M83" s="10"/>
    </row>
    <row r="84" spans="7:11" ht="21.75" customHeight="1">
      <c r="G84" s="67">
        <f>+G75-'งบแสดงฐานะการเงิน '!H12</f>
        <v>0</v>
      </c>
      <c r="K84" s="10">
        <f>+K75-'งบแสดงฐานะการเงิน '!L12</f>
        <v>0</v>
      </c>
    </row>
    <row r="85" ht="21.75" customHeight="1">
      <c r="G85" s="67"/>
    </row>
  </sheetData>
  <sheetProtection/>
  <mergeCells count="6">
    <mergeCell ref="G5:M5"/>
    <mergeCell ref="G6:I6"/>
    <mergeCell ref="K6:M6"/>
    <mergeCell ref="G44:M44"/>
    <mergeCell ref="G45:I45"/>
    <mergeCell ref="K45:M45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User</cp:lastModifiedBy>
  <cp:lastPrinted>2019-11-08T13:45:12Z</cp:lastPrinted>
  <dcterms:created xsi:type="dcterms:W3CDTF">2005-01-05T08:17:29Z</dcterms:created>
  <dcterms:modified xsi:type="dcterms:W3CDTF">2019-11-22T07:00:30Z</dcterms:modified>
  <cp:category/>
  <cp:version/>
  <cp:contentType/>
  <cp:contentStatus/>
</cp:coreProperties>
</file>