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755" activeTab="0"/>
  </bookViews>
  <sheets>
    <sheet name="งบแสดงฐานะการเงิน" sheetId="1" r:id="rId1"/>
    <sheet name="งบกำไรขาดทุนเบ็ดเสร็จ" sheetId="2" r:id="rId2"/>
    <sheet name="ส่วนของผู้ถือหุ้นงบรวม" sheetId="3" r:id="rId3"/>
    <sheet name="ส่วนของผู้ถือหุ้นงบเฉพาะ" sheetId="4" r:id="rId4"/>
    <sheet name="งบกระแสเงินสด" sheetId="5" r:id="rId5"/>
  </sheets>
  <definedNames>
    <definedName name="_xlnm.Print_Area" localSheetId="4">'งบกระแสเงินสด'!$A$1:$M$83</definedName>
    <definedName name="_xlnm.Print_Area" localSheetId="1">'งบกำไรขาดทุนเบ็ดเสร็จ'!$A$1:$M$62</definedName>
    <definedName name="_xlnm.Print_Area" localSheetId="0">'งบแสดงฐานะการเงิน'!$A$1:$N$74</definedName>
    <definedName name="_xlnm.Print_Area" localSheetId="3">'ส่วนของผู้ถือหุ้นงบเฉพาะ'!$A$1:$O$33</definedName>
    <definedName name="_xlnm.Print_Area" localSheetId="2">'ส่วนของผู้ถือหุ้นงบรวม'!$A$1:$T$33</definedName>
  </definedNames>
  <calcPr fullCalcOnLoad="1"/>
</workbook>
</file>

<file path=xl/sharedStrings.xml><?xml version="1.0" encoding="utf-8"?>
<sst xmlns="http://schemas.openxmlformats.org/spreadsheetml/2006/main" count="460" uniqueCount="196">
  <si>
    <t>บริษัท บริหารและพัฒนาเพื่อการอนุรักษ์สิ่งแวดล้อม จำกัด (มหาชน) และบริษัทย่อย</t>
  </si>
  <si>
    <t>งบการเงินรวม</t>
  </si>
  <si>
    <t>หมายเหตุ</t>
  </si>
  <si>
    <t xml:space="preserve">รายได้  </t>
  </si>
  <si>
    <t>รายได้อื่น</t>
  </si>
  <si>
    <t>รวมรายได้</t>
  </si>
  <si>
    <t>สินทรัพย์หมุนเวียน</t>
  </si>
  <si>
    <t>เงินสดและรายการเทียบเท่าเงินสด</t>
  </si>
  <si>
    <t>รวมสินทรัพย์หมุนเวียน</t>
  </si>
  <si>
    <t xml:space="preserve">สินทรัพย์ไม่หมุนเวียน </t>
  </si>
  <si>
    <t>สินทรัพย์ไม่หมุนเวียนอื่น</t>
  </si>
  <si>
    <t xml:space="preserve">รวมสินทรัพย์ไม่หมุนเวียน </t>
  </si>
  <si>
    <t>รวมสินทรัพย์</t>
  </si>
  <si>
    <t>หนี้สินและส่วนของผู้ถือหุ้น</t>
  </si>
  <si>
    <t>หนี้สินหมุนเวียน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</si>
  <si>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</si>
  <si>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</si>
  <si>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</si>
  <si>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</si>
  <si>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</si>
  <si>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รวมหนี้สินและส่วนของผู้ถือหุ้น</t>
  </si>
  <si>
    <t>ตามกฎหมาย</t>
  </si>
  <si>
    <t>ค่าใช้จ่าย</t>
  </si>
  <si>
    <t>รวมค่าใช้จ่าย</t>
  </si>
  <si>
    <t>ต้นทุนการพัฒนาอสังหาริมทรัพย์</t>
  </si>
  <si>
    <t>รายได้จากการขาย - ธุรกิจอสังหาริมทรัพย์</t>
  </si>
  <si>
    <t>ต้นทุนขาย - ธุรกิจอสังหาริมทรัพย์</t>
  </si>
  <si>
    <t>เงินฝากสถาบันการเงินที่มีภาระค้ำประกัน</t>
  </si>
  <si>
    <t>งบกระแสเงินสด</t>
  </si>
  <si>
    <t>กระแสเงินสดจากกิจกรรมดำเนินงาน</t>
  </si>
  <si>
    <t>ค่าเสื่อมราคาและรายจ่ายตัดบัญชี</t>
  </si>
  <si>
    <t>สินทรัพย์ดำเนินงานลดลง (เพิ่มขึ้น)</t>
  </si>
  <si>
    <t>หนี้สินดำเนินงานเพิ่มขึ้น (ลดลง)</t>
  </si>
  <si>
    <t>กระแสเงินสดจากกิจกรรมลงทุน</t>
  </si>
  <si>
    <t>กระแสเงินสดจากกิจกรรมจัดหาเงิน</t>
  </si>
  <si>
    <t>ดอกเบี้ยรับ</t>
  </si>
  <si>
    <t>จ่ายดอกเบี้ย</t>
  </si>
  <si>
    <t>รวมส่วนของผู้ถือหุ้น</t>
  </si>
  <si>
    <t>รับเงินปันผล</t>
  </si>
  <si>
    <t>รายได้เงินปันผล</t>
  </si>
  <si>
    <t>งบแสดงการเปลี่ยนแปลงส่วนของผู้ถือหุ้น</t>
  </si>
  <si>
    <t>-</t>
  </si>
  <si>
    <t xml:space="preserve">จัดสรรเพื่อ </t>
  </si>
  <si>
    <t>เป็นสำรอง</t>
  </si>
  <si>
    <t>ยังไม่ได้จัดสรร</t>
  </si>
  <si>
    <t>ปรับปรุงด้วย</t>
  </si>
  <si>
    <t xml:space="preserve">ส่วนเกินมูลค่าหุ้น </t>
  </si>
  <si>
    <t>งบกระแสเงินสด (ต่อ)</t>
  </si>
  <si>
    <t>ค่าใช้จ่ายในการบริหาร</t>
  </si>
  <si>
    <t>ต้นทุนทางการเงิน</t>
  </si>
  <si>
    <t>ทุนเรือนหุ้น - หุ้นสามัญ มูลค่าหุ้นละ 1 บาท</t>
  </si>
  <si>
    <t>รวมส่วนของผู้ถือหุ้นของบริษัทใหญ่</t>
  </si>
  <si>
    <t>ค่าใช้จ่ายในการขาย</t>
  </si>
  <si>
    <t>งบแสดงฐานะการเงิน</t>
  </si>
  <si>
    <t xml:space="preserve">งบกำไรขาดทุนเบ็ดเสร็จ </t>
  </si>
  <si>
    <t>ส่วนที่เป็นของส่วนได้เสียที่ไม่มีอำนาจควบคุม</t>
  </si>
  <si>
    <t>อำนาจควบคุม</t>
  </si>
  <si>
    <t>.</t>
  </si>
  <si>
    <t>องค์ประกอบอื่นของส่วนของผู้ถือหุ้น</t>
  </si>
  <si>
    <t>องค์ประกอบอื่นของ</t>
  </si>
  <si>
    <t xml:space="preserve">ลูกหนี้การค้าและลูกหนี้อื่น  </t>
  </si>
  <si>
    <t>สินทรัพย์</t>
  </si>
  <si>
    <t>ภาระผูกพันผลประโยชน์พนักงาน</t>
  </si>
  <si>
    <t>รวม</t>
  </si>
  <si>
    <t>ลูกหนี้การค้าและลูกหนี้อื่น</t>
  </si>
  <si>
    <t>ที่ดิน อาคารและอุปกรณ์</t>
  </si>
  <si>
    <t xml:space="preserve"> -  ยังไม่ได้จัดสรร</t>
  </si>
  <si>
    <t>งบการเงินเฉพาะกิจการ</t>
  </si>
  <si>
    <t>สินทรัพย์ภาษีเงินได้รอการตัดบัญชี</t>
  </si>
  <si>
    <t>ส่วนของส่วนได้เสียที่ไม่มีอำนาจควบคุม</t>
  </si>
  <si>
    <t>ทุนที่ออกและ</t>
  </si>
  <si>
    <t>ชำระเต็มมูลค่าแล้ว</t>
  </si>
  <si>
    <t xml:space="preserve"> -  จัดสรรเพื่อเป็นสำรองตามกฎหมาย</t>
  </si>
  <si>
    <t>จ่ายภาษีเงินได้</t>
  </si>
  <si>
    <t xml:space="preserve">กำไร (ขาดทุน) </t>
  </si>
  <si>
    <t>เงินลงทุนในบริษัทย่อย</t>
  </si>
  <si>
    <t>รับดอกเบี้ย</t>
  </si>
  <si>
    <t>เจ้าหนี้การค้าและเจ้าหนี้อื่น</t>
  </si>
  <si>
    <t>สินทรัพย์หมุนเวียนอื่น</t>
  </si>
  <si>
    <t>อสังหาริมทรัพย์เพื่อการลงทุน</t>
  </si>
  <si>
    <t>บาท</t>
  </si>
  <si>
    <t>ส่วนที่เป็นของผู้ถือหุ้นของบริษัทใหญ่</t>
  </si>
  <si>
    <t>ของบริษัทใหญ่</t>
  </si>
  <si>
    <t>หนี้สินภายใต้สัญญาเช่าการเงินส่วนที่ถึงกำหนดชำระภายในหนึ่งปี</t>
  </si>
  <si>
    <t>เงินลงทุนระยะยาวอื่น - หลักทรัพย์เผื่อขาย</t>
  </si>
  <si>
    <t>เงินกู้ยืมระยะยาวจากสถาบันการเงินส่วนที่ถึงกำหนดชำระภายในหนึ่งปี</t>
  </si>
  <si>
    <t>หนี้สินภายใต้สัญญาเช่าการเงิน - สุทธิจากส่วนที่ถึงกำหนดชำระภายในหนึ่งปี</t>
  </si>
  <si>
    <t>สินทรัพย์ไม่มีตัวตน</t>
  </si>
  <si>
    <t>กำไร (ขาดทุน) เบ็ดเสร็จอื่น - สุทธิจากภาษี</t>
  </si>
  <si>
    <t>กำไร (ขาดทุน) เบ็ดเสร็จรวมสำหรับปี</t>
  </si>
  <si>
    <t>การแบ่งปันกำไร (ขาดทุน) สำหรับปี</t>
  </si>
  <si>
    <t>การแบ่งปันกำไร (ขาดทุน) เบ็ดเสร็จรวมสำหรับปี</t>
  </si>
  <si>
    <t>ส่วนของ</t>
  </si>
  <si>
    <t>ที่ยังไม่เกิดขึ้นจริงจาก</t>
  </si>
  <si>
    <t>ส่วนได้เสียที่ไม่มี</t>
  </si>
  <si>
    <t>เงินลงทุนในหลักทรัพย์เผื่อขาย</t>
  </si>
  <si>
    <t xml:space="preserve">รายการกับผู้ถือหุ้นที่บันทึกโดยตรงเข้าส่วนของผู้ถือหุ้น </t>
  </si>
  <si>
    <t xml:space="preserve">รวมรายการกับผู้ถือหุ้นที่บันทึกโดยตรงเข้าส่วนของผู้ถือหุ้น </t>
  </si>
  <si>
    <t>กำไร (ขาดทุน) เบ็ดเสร็จอื่น</t>
  </si>
  <si>
    <t xml:space="preserve">งบแสดงการเปลี่ยนแปลงส่วนของผู้ถือหุ้น </t>
  </si>
  <si>
    <t>จัดสรรเพื่อเป็น</t>
  </si>
  <si>
    <t>สำรองตามกฎหมาย</t>
  </si>
  <si>
    <t>ขาดทุนจากการตัดจำหน่ายภาษีเงินได้หัก ณ ที่จ่าย</t>
  </si>
  <si>
    <t>ค่าใช้จ่ายผลประโยชน์พนักงาน</t>
  </si>
  <si>
    <t>เงินกู้ยืมระยะยาวจากสถาบันการเงินเพิ่มขึ้น</t>
  </si>
  <si>
    <t>จ่ายชำระหนี้สินภายใต้สัญญาเช่าการเงิน</t>
  </si>
  <si>
    <t>กำไร (ขาดทุน) เบ็ดเสร็จสำหรับปี</t>
  </si>
  <si>
    <t>รวมกำไร (ขาดทุน) เบ็ดเสร็จสำหรับปี</t>
  </si>
  <si>
    <t>เงินสดและรายการเทียบเท่าเงินสด ณ วันต้นปี</t>
  </si>
  <si>
    <t>เงินสดและรายการเทียบเท่าเงินสด ณ วันสิ้นปี</t>
  </si>
  <si>
    <t>5,7</t>
  </si>
  <si>
    <t>เงินสดจ่ายซื้อสินทรัพย์ไม่มีตัวตน</t>
  </si>
  <si>
    <t>เงินกู้ยืมระยะยาวจากสถาบันการเงิน - สุทธิจากส่วนที่ถึงกำหนดชำระภายในหนึ่งปี</t>
  </si>
  <si>
    <t>ข้อมูลกระแสเงินสดเปิดเผยเพิ่มเติม</t>
  </si>
  <si>
    <t>รายการที่มิใช่เงินสด</t>
  </si>
  <si>
    <t>กำไรจากการดำเนินงานก่อนเปลี่ยนแปลงในสินทรัพย์และหนี้สินดำเนินงาน</t>
  </si>
  <si>
    <t>ภาษีเงินได้ถูกหัก ณ ที่จ่าย</t>
  </si>
  <si>
    <t>อื่นๆ</t>
  </si>
  <si>
    <t>ขาดทุนจากการด้อยค่าของเงินลงทุนในหลักทรัพย์เผื่อขาย</t>
  </si>
  <si>
    <t>เงินลงทุนในบริษัทร่วม</t>
  </si>
  <si>
    <t>ทุนที่ออกและชำระเต็มมูลค่าแล้ว - 1,122,297,625 หุ้น มูลค่าหุ้นละ 1 บาท</t>
  </si>
  <si>
    <t>และค่าใช้จ่ายภาษีเงินได้</t>
  </si>
  <si>
    <t>ส่วนแบ่งขาดทุนจากเงินลงทุนในบริษัทร่วม</t>
  </si>
  <si>
    <t>สำหรับโครงการผลประโยชน์พนักงาน</t>
  </si>
  <si>
    <t xml:space="preserve"> -</t>
  </si>
  <si>
    <t>กำไร (ขาดทุน) จากการประมาณการตามหลักคณิตศาสตร์ประกันภัย</t>
  </si>
  <si>
    <t xml:space="preserve">   </t>
  </si>
  <si>
    <t>ประกันภัยสำหรับโครงการผลประโยชน์พนักงาน</t>
  </si>
  <si>
    <t>ภาษีเงินได้เกี่ยวกับกำไร (ขาดทุน) จากการประมาณการตามหลักคณิตศาสตร์</t>
  </si>
  <si>
    <t>กำไร (ขาดทุน) ที่ยังไม่เกิดขึ้นจริงจากการเปลี่ยนแปลงมูลค่าของเงินลงทุน</t>
  </si>
  <si>
    <t xml:space="preserve">    </t>
  </si>
  <si>
    <t>ในหลักทรัพย์เผื่อขาย</t>
  </si>
  <si>
    <t>ปรับปรุงขาดทุนจากการเปลี่ยนแปลงในมูลค่ายุติธรรมของ</t>
  </si>
  <si>
    <t xml:space="preserve">     </t>
  </si>
  <si>
    <t>หลักทรัพย์เผื่อขายเป็นขาดทุนจากการด้อยค่า</t>
  </si>
  <si>
    <t xml:space="preserve">รวมรายการที่จะไม่ถูกจัดประเภทใหม่ไว้ในงบกำไรหรือขาดทุนในภายหลัง </t>
  </si>
  <si>
    <t xml:space="preserve">รายการที่จะไม่ถูกจัดประเภทใหม่ไว้ในงบกำไรหรือขาดทุนในภายหลัง </t>
  </si>
  <si>
    <t xml:space="preserve">รายการที่อาจถูกจัดประเภทใหม่ไว้ในงบกำไรหรือขาดทุนในภายหลัง </t>
  </si>
  <si>
    <t xml:space="preserve">รวมรายการที่อาจจถูกจัดประเภทใหม่ไว้ในงบกำไรหรือขาดทุนในภายหลัง </t>
  </si>
  <si>
    <t>กำไรสำหรับปี</t>
  </si>
  <si>
    <t>เงินสดจ่ายเพื่อการลงทุนในบริษัทร่วม</t>
  </si>
  <si>
    <t>จ่ายชำระคืนเงินกู้ยืมระยะยาวจากสถาบันการเงิน</t>
  </si>
  <si>
    <t>จัดสรรเป็นสำรองตามกฎหมาย</t>
  </si>
  <si>
    <t>เงินสดสุทธิได้มาจากกิจกรรมดำเนินงาน</t>
  </si>
  <si>
    <t>ต้นทุนในการเตรียมหลุมฝังกลบ</t>
  </si>
  <si>
    <t>เงินสดรับจากการดำเนินงาน</t>
  </si>
  <si>
    <t>ยอดคงเหลือ ณ วันที่ 31 ธันวาคม 2561</t>
  </si>
  <si>
    <t>เงินปันผลจ่าย</t>
  </si>
  <si>
    <t>ภาษีเงินได้นิติบุคคลค้างจ่าย</t>
  </si>
  <si>
    <t>กำไรจากการขายอสังหาริมทรัพย์เพื่อการลงทุน</t>
  </si>
  <si>
    <t>รายได้จากการขายและให้บริการ - ธุรกิจให้บริการและกำจัดกากอุตสาหกรรม</t>
  </si>
  <si>
    <t>ต้นทุนขายและบริการ - ธุรกิจให้บริการและจำกัดกากอุตสาหกรรม</t>
  </si>
  <si>
    <t>เงินสดรับจากการจำหน่ายอสังหาริมทรัพย์เพื่อการลงทุน</t>
  </si>
  <si>
    <t>สินค้าคงเหลือ</t>
  </si>
  <si>
    <t>กำไรสะสม</t>
  </si>
  <si>
    <t>กำไร (ขาดทุน) เบ็ดเสร็จอื่นสำหรับปี - สุทธิจากภาษี</t>
  </si>
  <si>
    <t>หนี้สูญและหนี้สงสัยจะสูญ (กลับรายการ)</t>
  </si>
  <si>
    <t>จ่ายภาระผูกพันผลประโยชน์พนักงาน</t>
  </si>
  <si>
    <t>จ่ายชำระคืนเงินกู้ยืมระยะสั้น</t>
  </si>
  <si>
    <t>เงินสดและรายการเทียบเท่าเงินสดเพิ่มขึ้น (ลดลง) - สุทธิ</t>
  </si>
  <si>
    <t>จากต้นทุนการพัฒนาอสังหาริมทรัพย์</t>
  </si>
  <si>
    <t>รับโอนอสังหาริมทรัพย์เพื่อการลงทุน</t>
  </si>
  <si>
    <t>ยอดคงเหลือ ณ วันที่ 1 มกราคม 2561</t>
  </si>
  <si>
    <t>ณ วันที่ 31 ธันวาคม 2562</t>
  </si>
  <si>
    <t>สำหรับปีสิ้นสุดวันที่ 31 ธันวาคม 2562</t>
  </si>
  <si>
    <t>ยอดคงเหลือ ณ วันที่ 1 มกราคม 2562</t>
  </si>
  <si>
    <t>ยอดคงเหลือ ณ วันที่ 31 ธันวาคม 2562</t>
  </si>
  <si>
    <t>เงินสดจ่ายเพื่อการลงทุนในบริษัทย่อย</t>
  </si>
  <si>
    <t>ทุนจดทะเบียน - 1,122,297,625  หุ้น มูลค่าหุ้นละ 1 บาท</t>
  </si>
  <si>
    <t>กำไร (ขาดทุน) สำหรับปี</t>
  </si>
  <si>
    <t>กำไร (ขาดทุน) ก่อนภาษีเงินได้</t>
  </si>
  <si>
    <t>ขาดทุนสำหรับปี</t>
  </si>
  <si>
    <t>กำไร (ขาดทุน) ก่อนส่วนแบ่งขาดทุนจากเงินลงทุนในบริษัทร่วม</t>
  </si>
  <si>
    <t>ขาดทุนจากการด้อยค่าของเครื่องจักร</t>
  </si>
  <si>
    <t>ที่ดินรอการพัฒนา</t>
  </si>
  <si>
    <t>5,18</t>
  </si>
  <si>
    <t>ขาดทุนจากการลดมูลค่าของต้นทุนการพัฒนาอสังหาริมทรัพย์ (กลับรายการ)</t>
  </si>
  <si>
    <t>รายได้ (ค่าใช้จ่าย) ภาษีเงินได้</t>
  </si>
  <si>
    <t>กำไร (ขาดทุน) ต่อหุ้น</t>
  </si>
  <si>
    <t>28</t>
  </si>
  <si>
    <t>กำไรจากการจำหน่ายอุปกรณ์</t>
  </si>
  <si>
    <t>ขาดทุนจากการลดมูลค่าของต้นทุนในการพัฒนาอสังหาริมทรัพย์ (กลับรายการ)</t>
  </si>
  <si>
    <t>ขาดทุนจากการตัดจำหน่ายอุปกรณ์</t>
  </si>
  <si>
    <t>เงินสดรับจากการจำหน่ายอุปกรณ์</t>
  </si>
  <si>
    <t>เงินสดจ่ายซื้ออาคารและอุปกรณ์</t>
  </si>
  <si>
    <t>เงินสดสุทธิใช้ไปจากกิจกรรมจัดหาเงิน</t>
  </si>
  <si>
    <t>กำไรจากการขายที่ดินรอการพัฒนา</t>
  </si>
  <si>
    <t>ประมาณการค่าซ่อมครุภัณฑ์</t>
  </si>
  <si>
    <t>เงินสดจ่ายซื้อที่ดินรอการพัฒนา</t>
  </si>
  <si>
    <t>เงินสดรับจากการจำหน่ายที่ดินรอการพัฒนา</t>
  </si>
  <si>
    <t>เงินรับล่วงหน้าจากการขายที่ดินรอการพัฒนาลดลง</t>
  </si>
  <si>
    <t>เงินให้กู้ยืมแก่กิจการที่เกี่ยวข้องกันลดลง</t>
  </si>
  <si>
    <t>ขาดทุนจากการด้อยค่าของเงินลงทุนในบริษัทย่อย</t>
  </si>
  <si>
    <t>ประมาณการหนี้สินการปิดหลุมฝังกลบ</t>
  </si>
  <si>
    <t>ขาดทุนจากการด้อยค่าของที่ดินรอการพัฒนา</t>
  </si>
  <si>
    <t>เงินสดสุทธิได้มา(ใช้ไป)จากกิจกรรมลงทุน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</si>
</sst>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US$&quot;#,##0;\-&quot;US$&quot;#,##0"/>
    <numFmt numFmtId="200" formatCode="&quot;US$&quot;#,##0;[Red]\-&quot;US$&quot;#,##0"/>
    <numFmt numFmtId="201" formatCode="&quot;US$&quot;#,##0.00;\-&quot;US$&quot;#,##0.00"/>
    <numFmt numFmtId="202" formatCode="&quot;US$&quot;#,##0.00;[Red]\-&quot;US$&quot;#,##0.00"/>
    <numFmt numFmtId="203" formatCode="_-&quot;US$&quot;* #,##0_-;\-&quot;US$&quot;* #,##0_-;_-&quot;US$&quot;* &quot;-&quot;_-;_-@_-"/>
    <numFmt numFmtId="204" formatCode="_-&quot;US$&quot;* #,##0.00_-;\-&quot;US$&quot;* #,##0.00_-;_-&quot;US$&quot;* &quot;-&quot;??_-;_-@_-"/>
    <numFmt numFmtId="205" formatCode="#,##0\ ;\(#,##0\)"/>
    <numFmt numFmtId="206" formatCode="#,##0.00\ ;\(#,##0.00\)"/>
    <numFmt numFmtId="207" formatCode="_(* #,##0_);_(* \(#,##0\);_(* &quot;-&quot;??_);_(@_)"/>
    <numFmt numFmtId="208" formatCode="#,##0.000\ ;\(#,##0.000\)"/>
    <numFmt numFmtId="209" formatCode="_(* #,##0.000_);_(* \(#,##0.000\);_(* &quot;-&quot;??_);_(@_)"/>
    <numFmt numFmtId="210" formatCode="[$-1010000]d/m/yy;@"/>
    <numFmt numFmtId="211" formatCode="_-* #,##0.000_-;\-* #,##0.000_-;_-* &quot;-&quot;??_-;_-@_-"/>
    <numFmt numFmtId="212" formatCode="#,##0.00;\(#,##0.00\)"/>
    <numFmt numFmtId="213" formatCode="_(* #,##0.0000_);_(* \(#,##0.0000\);_(* &quot;-&quot;??_);_(@_)"/>
    <numFmt numFmtId="214" formatCode="_(* #,##0.0_);_(* \(#,##0.0\);_(* &quot;-&quot;??_);_(@_)"/>
    <numFmt numFmtId="215" formatCode="[$-41E]d\ mmmm\ 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</numFmts>
  <fonts count="45">
    <font>
      <sz val="15"/>
      <name val="Angsana New"/>
      <family val="1"/>
    </font>
    <font>
      <sz val="10"/>
      <name val="Arial"/>
      <family val="0"/>
    </font>
    <font>
      <b/>
      <sz val="15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Angsana New"/>
      <family val="1"/>
    </font>
    <font>
      <sz val="14"/>
      <name val="Angsana New"/>
      <family val="1"/>
    </font>
    <font>
      <i/>
      <sz val="14"/>
      <name val="Angsana New"/>
      <family val="1"/>
    </font>
    <font>
      <sz val="10"/>
      <name val="ApFont"/>
      <family val="0"/>
    </font>
    <font>
      <b/>
      <i/>
      <sz val="14"/>
      <name val="Angsana New"/>
      <family val="1"/>
    </font>
    <font>
      <sz val="14"/>
      <name val="Cordia New"/>
      <family val="2"/>
    </font>
    <font>
      <sz val="14"/>
      <color indexed="8"/>
      <name val="AngsanaUPC"/>
      <family val="1"/>
    </font>
    <font>
      <i/>
      <sz val="14"/>
      <color indexed="8"/>
      <name val="Angsana New"/>
      <family val="1"/>
    </font>
    <font>
      <sz val="14"/>
      <color indexed="8"/>
      <name val="Angsana New"/>
      <family val="1"/>
    </font>
    <font>
      <b/>
      <i/>
      <sz val="15"/>
      <color indexed="8"/>
      <name val="Angsana New"/>
      <family val="1"/>
    </font>
    <font>
      <b/>
      <i/>
      <sz val="14"/>
      <color indexed="8"/>
      <name val="Angsana New"/>
      <family val="1"/>
    </font>
    <font>
      <sz val="14"/>
      <color indexed="62"/>
      <name val="Angsana New"/>
      <family val="1"/>
    </font>
    <font>
      <i/>
      <sz val="14"/>
      <color indexed="10"/>
      <name val="Angsana New"/>
      <family val="1"/>
    </font>
    <font>
      <sz val="14"/>
      <color indexed="9"/>
      <name val="Angsana New"/>
      <family val="1"/>
    </font>
    <font>
      <sz val="14"/>
      <color indexed="10"/>
      <name val="Angsana New"/>
      <family val="1"/>
    </font>
    <font>
      <i/>
      <sz val="14"/>
      <color theme="1"/>
      <name val="Angsana New"/>
      <family val="1"/>
    </font>
    <font>
      <sz val="14"/>
      <color theme="1"/>
      <name val="Angsana New"/>
      <family val="1"/>
    </font>
    <font>
      <b/>
      <i/>
      <sz val="15"/>
      <color theme="1"/>
      <name val="Angsana New"/>
      <family val="1"/>
    </font>
    <font>
      <b/>
      <i/>
      <sz val="14"/>
      <color theme="1"/>
      <name val="Angsana New"/>
      <family val="1"/>
    </font>
    <font>
      <sz val="14"/>
      <color theme="3" tint="0.39998000860214233"/>
      <name val="Angsana New"/>
      <family val="1"/>
    </font>
    <font>
      <i/>
      <sz val="14"/>
      <color rgb="FFFF0000"/>
      <name val="Angsana New"/>
      <family val="1"/>
    </font>
    <font>
      <sz val="14"/>
      <color theme="0"/>
      <name val="Angsana New"/>
      <family val="1"/>
    </font>
    <font>
      <sz val="14"/>
      <color rgb="FFFF0000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9" fillId="3" borderId="0" applyNumberFormat="0" applyBorder="0" applyAlignment="0" applyProtection="0"/>
    <xf numFmtId="0" fontId="11" fillId="20" borderId="1" applyNumberFormat="0" applyAlignment="0" applyProtection="0"/>
    <xf numFmtId="0" fontId="7" fillId="21" borderId="2" applyNumberFormat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8" fillId="0" borderId="6" applyNumberFormat="0" applyFill="0" applyAlignment="0" applyProtection="0"/>
    <xf numFmtId="0" fontId="17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</cellStyleXfs>
  <cellXfs count="204"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205" fontId="23" fillId="0" borderId="0" xfId="0" applyNumberFormat="1" applyFont="1" applyBorder="1" applyAlignment="1">
      <alignment horizontal="right"/>
    </xf>
    <xf numFmtId="205" fontId="23" fillId="0" borderId="0" xfId="0" applyNumberFormat="1" applyFont="1" applyFill="1" applyBorder="1" applyAlignment="1">
      <alignment horizontal="right"/>
    </xf>
    <xf numFmtId="207" fontId="23" fillId="0" borderId="0" xfId="42" applyNumberFormat="1" applyFont="1" applyFill="1" applyBorder="1" applyAlignment="1">
      <alignment/>
    </xf>
    <xf numFmtId="207" fontId="23" fillId="0" borderId="0" xfId="42" applyNumberFormat="1" applyFont="1" applyFill="1" applyBorder="1" applyAlignment="1">
      <alignment horizontal="center"/>
    </xf>
    <xf numFmtId="207" fontId="23" fillId="0" borderId="0" xfId="42" applyNumberFormat="1" applyFont="1" applyFill="1" applyBorder="1" applyAlignment="1">
      <alignment horizontal="right"/>
    </xf>
    <xf numFmtId="207" fontId="23" fillId="0" borderId="10" xfId="42" applyNumberFormat="1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 vertical="center"/>
    </xf>
    <xf numFmtId="0" fontId="0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207" fontId="23" fillId="0" borderId="0" xfId="42" applyNumberFormat="1" applyFont="1" applyFill="1" applyBorder="1" applyAlignment="1">
      <alignment vertical="center"/>
    </xf>
    <xf numFmtId="207" fontId="22" fillId="0" borderId="0" xfId="42" applyNumberFormat="1" applyFont="1" applyFill="1" applyBorder="1" applyAlignment="1">
      <alignment vertical="center"/>
    </xf>
    <xf numFmtId="205" fontId="23" fillId="0" borderId="0" xfId="0" applyNumberFormat="1" applyFont="1" applyFill="1" applyBorder="1" applyAlignment="1">
      <alignment horizontal="right" vertical="center"/>
    </xf>
    <xf numFmtId="207" fontId="23" fillId="0" borderId="0" xfId="42" applyNumberFormat="1" applyFont="1" applyFill="1" applyBorder="1" applyAlignment="1">
      <alignment horizontal="right" vertical="center"/>
    </xf>
    <xf numFmtId="207" fontId="23" fillId="0" borderId="0" xfId="42" applyNumberFormat="1" applyFont="1" applyFill="1" applyBorder="1" applyAlignment="1">
      <alignment horizontal="center" vertical="center"/>
    </xf>
    <xf numFmtId="49" fontId="23" fillId="0" borderId="0" xfId="0" applyNumberFormat="1" applyFont="1" applyBorder="1" applyAlignment="1">
      <alignment vertical="center"/>
    </xf>
    <xf numFmtId="207" fontId="23" fillId="0" borderId="11" xfId="42" applyNumberFormat="1" applyFont="1" applyFill="1" applyBorder="1" applyAlignment="1">
      <alignment horizontal="right" vertical="center"/>
    </xf>
    <xf numFmtId="205" fontId="23" fillId="0" borderId="0" xfId="0" applyNumberFormat="1" applyFont="1" applyFill="1" applyBorder="1" applyAlignment="1">
      <alignment horizontal="center"/>
    </xf>
    <xf numFmtId="207" fontId="23" fillId="0" borderId="10" xfId="42" applyNumberFormat="1" applyFont="1" applyFill="1" applyBorder="1" applyAlignment="1">
      <alignment horizontal="right" vertical="center"/>
    </xf>
    <xf numFmtId="207" fontId="23" fillId="0" borderId="0" xfId="47" applyNumberFormat="1" applyFont="1" applyFill="1" applyBorder="1" applyAlignment="1">
      <alignment/>
    </xf>
    <xf numFmtId="207" fontId="23" fillId="0" borderId="0" xfId="47" applyNumberFormat="1" applyFont="1" applyFill="1" applyBorder="1" applyAlignment="1">
      <alignment horizontal="right"/>
    </xf>
    <xf numFmtId="194" fontId="23" fillId="0" borderId="0" xfId="42" applyFont="1" applyFill="1" applyBorder="1" applyAlignment="1">
      <alignment horizontal="right" vertical="center"/>
    </xf>
    <xf numFmtId="207" fontId="23" fillId="0" borderId="12" xfId="42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205" fontId="23" fillId="0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left"/>
    </xf>
    <xf numFmtId="0" fontId="24" fillId="0" borderId="0" xfId="0" applyFont="1" applyFill="1" applyBorder="1" applyAlignment="1">
      <alignment horizontal="center"/>
    </xf>
    <xf numFmtId="205" fontId="23" fillId="0" borderId="10" xfId="0" applyNumberFormat="1" applyFont="1" applyFill="1" applyBorder="1" applyAlignment="1">
      <alignment horizontal="right"/>
    </xf>
    <xf numFmtId="206" fontId="23" fillId="0" borderId="0" xfId="0" applyNumberFormat="1" applyFont="1" applyFill="1" applyBorder="1" applyAlignment="1">
      <alignment horizontal="right"/>
    </xf>
    <xf numFmtId="206" fontId="23" fillId="0" borderId="0" xfId="0" applyNumberFormat="1" applyFont="1" applyBorder="1" applyAlignment="1">
      <alignment horizontal="right"/>
    </xf>
    <xf numFmtId="205" fontId="23" fillId="0" borderId="13" xfId="0" applyNumberFormat="1" applyFont="1" applyFill="1" applyBorder="1" applyAlignment="1">
      <alignment horizontal="right"/>
    </xf>
    <xf numFmtId="206" fontId="23" fillId="0" borderId="0" xfId="0" applyNumberFormat="1" applyFont="1" applyBorder="1" applyAlignment="1">
      <alignment/>
    </xf>
    <xf numFmtId="0" fontId="22" fillId="0" borderId="0" xfId="65" applyFont="1" applyFill="1" applyAlignment="1">
      <alignment/>
      <protection/>
    </xf>
    <xf numFmtId="207" fontId="0" fillId="0" borderId="0" xfId="42" applyNumberFormat="1" applyFont="1" applyFill="1" applyBorder="1" applyAlignment="1">
      <alignment/>
    </xf>
    <xf numFmtId="207" fontId="23" fillId="0" borderId="12" xfId="42" applyNumberFormat="1" applyFont="1" applyFill="1" applyBorder="1" applyAlignment="1">
      <alignment/>
    </xf>
    <xf numFmtId="207" fontId="23" fillId="0" borderId="1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" fontId="23" fillId="0" borderId="0" xfId="0" applyNumberFormat="1" applyFont="1" applyFill="1" applyBorder="1" applyAlignment="1">
      <alignment/>
    </xf>
    <xf numFmtId="194" fontId="23" fillId="0" borderId="0" xfId="44" applyNumberFormat="1" applyFont="1" applyFill="1" applyBorder="1" applyAlignment="1">
      <alignment/>
    </xf>
    <xf numFmtId="1" fontId="23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 vertical="center"/>
    </xf>
    <xf numFmtId="207" fontId="23" fillId="0" borderId="11" xfId="42" applyNumberFormat="1" applyFont="1" applyFill="1" applyBorder="1" applyAlignment="1">
      <alignment/>
    </xf>
    <xf numFmtId="205" fontId="23" fillId="0" borderId="12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205" fontId="23" fillId="0" borderId="0" xfId="0" applyNumberFormat="1" applyFont="1" applyFill="1" applyBorder="1" applyAlignment="1">
      <alignment/>
    </xf>
    <xf numFmtId="194" fontId="23" fillId="0" borderId="0" xfId="42" applyFont="1" applyFill="1" applyBorder="1" applyAlignment="1">
      <alignment/>
    </xf>
    <xf numFmtId="0" fontId="23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3" fillId="0" borderId="14" xfId="0" applyFont="1" applyFill="1" applyBorder="1" applyAlignment="1">
      <alignment/>
    </xf>
    <xf numFmtId="49" fontId="23" fillId="0" borderId="0" xfId="0" applyNumberFormat="1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207" fontId="23" fillId="0" borderId="0" xfId="0" applyNumberFormat="1" applyFont="1" applyFill="1" applyBorder="1" applyAlignment="1">
      <alignment horizontal="right"/>
    </xf>
    <xf numFmtId="205" fontId="23" fillId="0" borderId="0" xfId="0" applyNumberFormat="1" applyFont="1" applyFill="1" applyAlignment="1">
      <alignment/>
    </xf>
    <xf numFmtId="207" fontId="23" fillId="0" borderId="0" xfId="42" applyNumberFormat="1" applyFont="1" applyFill="1" applyAlignment="1">
      <alignment/>
    </xf>
    <xf numFmtId="0" fontId="23" fillId="0" borderId="14" xfId="0" applyFont="1" applyFill="1" applyBorder="1" applyAlignment="1">
      <alignment horizontal="center"/>
    </xf>
    <xf numFmtId="207" fontId="23" fillId="0" borderId="10" xfId="42" applyNumberFormat="1" applyFont="1" applyFill="1" applyBorder="1" applyAlignment="1">
      <alignment horizontal="center" vertical="center"/>
    </xf>
    <xf numFmtId="207" fontId="23" fillId="0" borderId="14" xfId="42" applyNumberFormat="1" applyFont="1" applyFill="1" applyBorder="1" applyAlignment="1">
      <alignment horizontal="right" vertical="center"/>
    </xf>
    <xf numFmtId="207" fontId="23" fillId="0" borderId="12" xfId="42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94" fontId="23" fillId="0" borderId="0" xfId="42" applyFont="1" applyFill="1" applyAlignment="1">
      <alignment/>
    </xf>
    <xf numFmtId="207" fontId="23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 quotePrefix="1">
      <alignment/>
    </xf>
    <xf numFmtId="49" fontId="22" fillId="0" borderId="0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207" fontId="23" fillId="0" borderId="0" xfId="47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207" fontId="23" fillId="0" borderId="0" xfId="47" applyNumberFormat="1" applyFont="1" applyFill="1" applyBorder="1" applyAlignment="1">
      <alignment horizontal="center" vertical="center"/>
    </xf>
    <xf numFmtId="205" fontId="23" fillId="0" borderId="0" xfId="0" applyNumberFormat="1" applyFont="1" applyFill="1" applyBorder="1" applyAlignment="1">
      <alignment horizontal="center" vertical="center"/>
    </xf>
    <xf numFmtId="207" fontId="38" fillId="0" borderId="12" xfId="42" applyNumberFormat="1" applyFont="1" applyFill="1" applyBorder="1" applyAlignment="1">
      <alignment horizontal="right" vertical="center"/>
    </xf>
    <xf numFmtId="0" fontId="38" fillId="0" borderId="12" xfId="0" applyFont="1" applyFill="1" applyBorder="1" applyAlignment="1">
      <alignment horizontal="center"/>
    </xf>
    <xf numFmtId="205" fontId="23" fillId="0" borderId="10" xfId="0" applyNumberFormat="1" applyFont="1" applyFill="1" applyBorder="1" applyAlignment="1">
      <alignment/>
    </xf>
    <xf numFmtId="0" fontId="23" fillId="0" borderId="0" xfId="0" applyFont="1" applyFill="1" applyAlignment="1">
      <alignment horizontal="center"/>
    </xf>
    <xf numFmtId="49" fontId="39" fillId="0" borderId="0" xfId="0" applyNumberFormat="1" applyFont="1" applyFill="1" applyBorder="1" applyAlignment="1">
      <alignment horizontal="left"/>
    </xf>
    <xf numFmtId="49" fontId="40" fillId="0" borderId="0" xfId="0" applyNumberFormat="1" applyFont="1" applyFill="1" applyBorder="1" applyAlignment="1">
      <alignment horizontal="left"/>
    </xf>
    <xf numFmtId="38" fontId="22" fillId="0" borderId="0" xfId="66" applyNumberFormat="1" applyFont="1" applyFill="1" applyAlignment="1">
      <alignment vertical="center"/>
      <protection/>
    </xf>
    <xf numFmtId="38" fontId="22" fillId="0" borderId="0" xfId="0" applyNumberFormat="1" applyFont="1" applyFill="1" applyAlignment="1">
      <alignment vertical="center"/>
    </xf>
    <xf numFmtId="37" fontId="22" fillId="0" borderId="0" xfId="0" applyNumberFormat="1" applyFont="1" applyFill="1" applyAlignment="1">
      <alignment vertical="center"/>
    </xf>
    <xf numFmtId="0" fontId="40" fillId="0" borderId="0" xfId="0" applyFont="1" applyFill="1" applyBorder="1" applyAlignment="1">
      <alignment/>
    </xf>
    <xf numFmtId="207" fontId="23" fillId="0" borderId="0" xfId="0" applyNumberFormat="1" applyFont="1" applyFill="1" applyAlignment="1">
      <alignment horizontal="center"/>
    </xf>
    <xf numFmtId="210" fontId="23" fillId="0" borderId="0" xfId="0" applyNumberFormat="1" applyFont="1" applyFill="1" applyAlignment="1">
      <alignment horizontal="left"/>
    </xf>
    <xf numFmtId="0" fontId="24" fillId="0" borderId="0" xfId="0" applyFont="1" applyFill="1" applyBorder="1" applyAlignment="1">
      <alignment/>
    </xf>
    <xf numFmtId="210" fontId="23" fillId="0" borderId="0" xfId="0" applyNumberFormat="1" applyFont="1" applyFill="1" applyAlignment="1">
      <alignment/>
    </xf>
    <xf numFmtId="0" fontId="26" fillId="0" borderId="0" xfId="0" applyFont="1" applyFill="1" applyBorder="1" applyAlignment="1">
      <alignment/>
    </xf>
    <xf numFmtId="194" fontId="22" fillId="0" borderId="0" xfId="42" applyFont="1" applyFill="1" applyBorder="1" applyAlignment="1">
      <alignment/>
    </xf>
    <xf numFmtId="207" fontId="23" fillId="0" borderId="10" xfId="42" applyNumberFormat="1" applyFont="1" applyFill="1" applyBorder="1" applyAlignment="1">
      <alignment horizontal="left"/>
    </xf>
    <xf numFmtId="207" fontId="23" fillId="0" borderId="11" xfId="42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vertical="center"/>
    </xf>
    <xf numFmtId="49" fontId="39" fillId="0" borderId="0" xfId="0" applyNumberFormat="1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49" fontId="40" fillId="0" borderId="0" xfId="0" applyNumberFormat="1" applyFont="1" applyFill="1" applyBorder="1" applyAlignment="1">
      <alignment horizontal="left" vertical="center"/>
    </xf>
    <xf numFmtId="0" fontId="38" fillId="0" borderId="1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207" fontId="23" fillId="0" borderId="0" xfId="49" applyNumberFormat="1" applyFont="1" applyFill="1" applyAlignment="1">
      <alignment horizontal="center"/>
    </xf>
    <xf numFmtId="49" fontId="23" fillId="0" borderId="0" xfId="0" applyNumberFormat="1" applyFont="1" applyFill="1" applyBorder="1" applyAlignment="1" quotePrefix="1">
      <alignment vertical="center"/>
    </xf>
    <xf numFmtId="0" fontId="26" fillId="0" borderId="0" xfId="0" applyFont="1" applyFill="1" applyBorder="1" applyAlignment="1">
      <alignment vertical="center"/>
    </xf>
    <xf numFmtId="207" fontId="23" fillId="0" borderId="0" xfId="49" applyNumberFormat="1" applyFont="1" applyFill="1" applyAlignment="1">
      <alignment/>
    </xf>
    <xf numFmtId="49" fontId="23" fillId="0" borderId="0" xfId="0" applyNumberFormat="1" applyFont="1" applyFill="1" applyBorder="1" applyAlignment="1">
      <alignment horizontal="left" vertical="center"/>
    </xf>
    <xf numFmtId="207" fontId="23" fillId="0" borderId="0" xfId="49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205" fontId="41" fillId="0" borderId="0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center"/>
    </xf>
    <xf numFmtId="207" fontId="23" fillId="0" borderId="0" xfId="46" applyNumberFormat="1" applyFont="1" applyFill="1" applyBorder="1" applyAlignment="1">
      <alignment horizontal="right"/>
    </xf>
    <xf numFmtId="207" fontId="23" fillId="0" borderId="10" xfId="46" applyNumberFormat="1" applyFont="1" applyFill="1" applyBorder="1" applyAlignment="1">
      <alignment horizontal="right"/>
    </xf>
    <xf numFmtId="207" fontId="23" fillId="0" borderId="12" xfId="46" applyNumberFormat="1" applyFont="1" applyFill="1" applyBorder="1" applyAlignment="1">
      <alignment horizontal="right"/>
    </xf>
    <xf numFmtId="207" fontId="23" fillId="0" borderId="12" xfId="46" applyNumberFormat="1" applyFont="1" applyFill="1" applyBorder="1" applyAlignment="1">
      <alignment horizontal="center"/>
    </xf>
    <xf numFmtId="207" fontId="23" fillId="0" borderId="0" xfId="46" applyNumberFormat="1" applyFont="1" applyFill="1" applyBorder="1" applyAlignment="1">
      <alignment horizontal="center"/>
    </xf>
    <xf numFmtId="207" fontId="23" fillId="0" borderId="0" xfId="46" applyNumberFormat="1" applyFont="1" applyBorder="1" applyAlignment="1">
      <alignment horizontal="center"/>
    </xf>
    <xf numFmtId="207" fontId="23" fillId="0" borderId="0" xfId="0" applyNumberFormat="1" applyFont="1" applyFill="1" applyBorder="1" applyAlignment="1">
      <alignment horizontal="center"/>
    </xf>
    <xf numFmtId="207" fontId="23" fillId="0" borderId="10" xfId="46" applyNumberFormat="1" applyFont="1" applyFill="1" applyBorder="1" applyAlignment="1">
      <alignment horizontal="center"/>
    </xf>
    <xf numFmtId="207" fontId="43" fillId="0" borderId="0" xfId="0" applyNumberFormat="1" applyFont="1" applyFill="1" applyBorder="1" applyAlignment="1">
      <alignment horizontal="right"/>
    </xf>
    <xf numFmtId="207" fontId="23" fillId="0" borderId="11" xfId="46" applyNumberFormat="1" applyFont="1" applyFill="1" applyBorder="1" applyAlignment="1">
      <alignment horizontal="center"/>
    </xf>
    <xf numFmtId="207" fontId="23" fillId="0" borderId="13" xfId="46" applyNumberFormat="1" applyFont="1" applyFill="1" applyBorder="1" applyAlignment="1">
      <alignment horizontal="center"/>
    </xf>
    <xf numFmtId="194" fontId="23" fillId="0" borderId="0" xfId="46" applyFont="1" applyBorder="1" applyAlignment="1">
      <alignment horizontal="right"/>
    </xf>
    <xf numFmtId="0" fontId="22" fillId="0" borderId="0" xfId="0" applyNumberFormat="1" applyFont="1" applyFill="1" applyAlignment="1">
      <alignment wrapText="1"/>
    </xf>
    <xf numFmtId="205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left" vertical="center"/>
    </xf>
    <xf numFmtId="194" fontId="23" fillId="0" borderId="0" xfId="47" applyFont="1" applyFill="1" applyBorder="1" applyAlignment="1">
      <alignment horizontal="center" vertical="center"/>
    </xf>
    <xf numFmtId="207" fontId="23" fillId="0" borderId="10" xfId="47" applyNumberFormat="1" applyFont="1" applyFill="1" applyBorder="1" applyAlignment="1">
      <alignment horizontal="center" vertical="center"/>
    </xf>
    <xf numFmtId="205" fontId="23" fillId="0" borderId="11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207" fontId="23" fillId="0" borderId="0" xfId="49" applyNumberFormat="1" applyFont="1" applyFill="1" applyBorder="1" applyAlignment="1">
      <alignment/>
    </xf>
    <xf numFmtId="207" fontId="23" fillId="0" borderId="12" xfId="47" applyNumberFormat="1" applyFont="1" applyFill="1" applyBorder="1" applyAlignment="1">
      <alignment horizontal="center"/>
    </xf>
    <xf numFmtId="207" fontId="23" fillId="0" borderId="10" xfId="49" applyNumberFormat="1" applyFont="1" applyFill="1" applyBorder="1" applyAlignment="1">
      <alignment/>
    </xf>
    <xf numFmtId="205" fontId="23" fillId="0" borderId="14" xfId="0" applyNumberFormat="1" applyFont="1" applyFill="1" applyBorder="1" applyAlignment="1">
      <alignment horizontal="right"/>
    </xf>
    <xf numFmtId="207" fontId="23" fillId="0" borderId="0" xfId="0" applyNumberFormat="1" applyFont="1" applyFill="1" applyAlignment="1">
      <alignment/>
    </xf>
    <xf numFmtId="0" fontId="44" fillId="0" borderId="0" xfId="0" applyFont="1" applyFill="1" applyBorder="1" applyAlignment="1">
      <alignment horizontal="center"/>
    </xf>
    <xf numFmtId="205" fontId="44" fillId="0" borderId="0" xfId="0" applyNumberFormat="1" applyFont="1" applyFill="1" applyBorder="1" applyAlignment="1">
      <alignment horizontal="right"/>
    </xf>
    <xf numFmtId="207" fontId="44" fillId="0" borderId="0" xfId="0" applyNumberFormat="1" applyFont="1" applyFill="1" applyBorder="1" applyAlignment="1">
      <alignment horizontal="right"/>
    </xf>
    <xf numFmtId="0" fontId="23" fillId="0" borderId="0" xfId="42" applyNumberFormat="1" applyFont="1" applyFill="1" applyAlignment="1">
      <alignment/>
    </xf>
    <xf numFmtId="49" fontId="23" fillId="0" borderId="0" xfId="0" applyNumberFormat="1" applyFont="1" applyFill="1" applyAlignment="1">
      <alignment/>
    </xf>
    <xf numFmtId="49" fontId="24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/>
    </xf>
    <xf numFmtId="205" fontId="38" fillId="0" borderId="0" xfId="0" applyNumberFormat="1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/>
    </xf>
    <xf numFmtId="0" fontId="23" fillId="0" borderId="0" xfId="0" applyFont="1" applyFill="1" applyAlignment="1">
      <alignment horizontal="left"/>
    </xf>
    <xf numFmtId="212" fontId="23" fillId="0" borderId="0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207" fontId="23" fillId="0" borderId="10" xfId="42" applyNumberFormat="1" applyFont="1" applyFill="1" applyBorder="1" applyAlignment="1">
      <alignment horizontal="center"/>
    </xf>
    <xf numFmtId="205" fontId="23" fillId="0" borderId="0" xfId="49" applyNumberFormat="1" applyFont="1" applyFill="1" applyBorder="1" applyAlignment="1">
      <alignment/>
    </xf>
    <xf numFmtId="0" fontId="22" fillId="0" borderId="0" xfId="0" applyFont="1" applyFill="1" applyAlignment="1">
      <alignment/>
    </xf>
    <xf numFmtId="194" fontId="23" fillId="0" borderId="0" xfId="42" applyFont="1" applyFill="1" applyBorder="1" applyAlignment="1">
      <alignment horizontal="center"/>
    </xf>
    <xf numFmtId="194" fontId="23" fillId="0" borderId="0" xfId="42" applyFont="1" applyFill="1" applyAlignment="1">
      <alignment horizontal="center"/>
    </xf>
    <xf numFmtId="194" fontId="23" fillId="0" borderId="10" xfId="42" applyFont="1" applyFill="1" applyBorder="1" applyAlignment="1">
      <alignment horizontal="center"/>
    </xf>
    <xf numFmtId="194" fontId="23" fillId="0" borderId="0" xfId="42" applyFont="1" applyFill="1" applyBorder="1" applyAlignment="1">
      <alignment horizontal="center" vertical="center"/>
    </xf>
    <xf numFmtId="207" fontId="23" fillId="0" borderId="12" xfId="47" applyNumberFormat="1" applyFont="1" applyFill="1" applyBorder="1" applyAlignment="1">
      <alignment horizontal="right"/>
    </xf>
    <xf numFmtId="207" fontId="23" fillId="0" borderId="12" xfId="42" applyNumberFormat="1" applyFont="1" applyFill="1" applyBorder="1" applyAlignment="1">
      <alignment horizontal="center"/>
    </xf>
    <xf numFmtId="208" fontId="23" fillId="0" borderId="11" xfId="0" applyNumberFormat="1" applyFont="1" applyFill="1" applyBorder="1" applyAlignment="1">
      <alignment horizontal="right"/>
    </xf>
    <xf numFmtId="208" fontId="23" fillId="0" borderId="0" xfId="0" applyNumberFormat="1" applyFont="1" applyFill="1" applyBorder="1" applyAlignment="1">
      <alignment horizontal="right"/>
    </xf>
    <xf numFmtId="49" fontId="23" fillId="0" borderId="10" xfId="0" applyNumberFormat="1" applyFont="1" applyFill="1" applyBorder="1" applyAlignment="1">
      <alignment horizontal="centerContinuous"/>
    </xf>
    <xf numFmtId="207" fontId="23" fillId="0" borderId="0" xfId="0" applyNumberFormat="1" applyFont="1" applyBorder="1" applyAlignment="1">
      <alignment/>
    </xf>
    <xf numFmtId="194" fontId="23" fillId="0" borderId="0" xfId="42" applyFont="1" applyFill="1" applyBorder="1" applyAlignment="1">
      <alignment vertical="center"/>
    </xf>
    <xf numFmtId="205" fontId="23" fillId="0" borderId="12" xfId="0" applyNumberFormat="1" applyFont="1" applyFill="1" applyBorder="1" applyAlignment="1">
      <alignment horizontal="center"/>
    </xf>
    <xf numFmtId="207" fontId="23" fillId="0" borderId="10" xfId="0" applyNumberFormat="1" applyFont="1" applyFill="1" applyBorder="1" applyAlignment="1">
      <alignment horizontal="center"/>
    </xf>
    <xf numFmtId="38" fontId="23" fillId="0" borderId="0" xfId="0" applyNumberFormat="1" applyFont="1" applyFill="1" applyAlignment="1">
      <alignment vertical="center"/>
    </xf>
    <xf numFmtId="207" fontId="23" fillId="0" borderId="0" xfId="42" applyNumberFormat="1" applyFont="1" applyFill="1" applyAlignment="1">
      <alignment horizontal="center"/>
    </xf>
    <xf numFmtId="207" fontId="23" fillId="0" borderId="0" xfId="45" applyNumberFormat="1" applyFont="1" applyFill="1" applyBorder="1" applyAlignment="1">
      <alignment horizontal="center"/>
    </xf>
    <xf numFmtId="207" fontId="23" fillId="0" borderId="10" xfId="0" applyNumberFormat="1" applyFont="1" applyFill="1" applyBorder="1" applyAlignment="1">
      <alignment horizontal="right"/>
    </xf>
    <xf numFmtId="207" fontId="38" fillId="0" borderId="0" xfId="0" applyNumberFormat="1" applyFont="1" applyFill="1" applyBorder="1" applyAlignment="1">
      <alignment horizontal="right"/>
    </xf>
    <xf numFmtId="207" fontId="23" fillId="0" borderId="14" xfId="47" applyNumberFormat="1" applyFont="1" applyFill="1" applyBorder="1" applyAlignment="1">
      <alignment horizontal="center" vertical="center"/>
    </xf>
    <xf numFmtId="207" fontId="23" fillId="0" borderId="0" xfId="46" applyNumberFormat="1" applyFont="1" applyFill="1" applyBorder="1" applyAlignment="1">
      <alignment/>
    </xf>
    <xf numFmtId="194" fontId="23" fillId="0" borderId="0" xfId="46" applyFont="1" applyFill="1" applyBorder="1" applyAlignment="1">
      <alignment horizontal="right"/>
    </xf>
    <xf numFmtId="211" fontId="23" fillId="0" borderId="0" xfId="0" applyNumberFormat="1" applyFont="1" applyFill="1" applyBorder="1" applyAlignment="1">
      <alignment/>
    </xf>
    <xf numFmtId="209" fontId="23" fillId="0" borderId="0" xfId="46" applyNumberFormat="1" applyFont="1" applyFill="1" applyBorder="1" applyAlignment="1">
      <alignment/>
    </xf>
    <xf numFmtId="206" fontId="22" fillId="0" borderId="0" xfId="0" applyNumberFormat="1" applyFont="1" applyFill="1" applyBorder="1" applyAlignment="1">
      <alignment horizontal="right"/>
    </xf>
    <xf numFmtId="194" fontId="23" fillId="0" borderId="0" xfId="46" applyFont="1" applyFill="1" applyBorder="1" applyAlignment="1">
      <alignment/>
    </xf>
    <xf numFmtId="205" fontId="23" fillId="0" borderId="13" xfId="49" applyNumberFormat="1" applyFont="1" applyFill="1" applyBorder="1" applyAlignment="1">
      <alignment/>
    </xf>
    <xf numFmtId="207" fontId="23" fillId="0" borderId="13" xfId="47" applyNumberFormat="1" applyFont="1" applyFill="1" applyBorder="1" applyAlignment="1">
      <alignment horizontal="center" vertical="center"/>
    </xf>
    <xf numFmtId="205" fontId="23" fillId="0" borderId="10" xfId="0" applyNumberFormat="1" applyFont="1" applyFill="1" applyBorder="1" applyAlignment="1">
      <alignment horizontal="center"/>
    </xf>
    <xf numFmtId="207" fontId="23" fillId="0" borderId="10" xfId="49" applyNumberFormat="1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_Lead-Superblock-Q2'07 AKE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2" xfId="64"/>
    <cellStyle name="Normal 2" xfId="65"/>
    <cellStyle name="Normal_T240 - BS&amp;PLT - YE12'08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เครื่องหมายจุลภาค 2" xfId="73"/>
    <cellStyle name="ปกติ 2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view="pageBreakPreview" zoomScale="115" zoomScaleNormal="110" zoomScaleSheetLayoutView="115" workbookViewId="0" topLeftCell="A64">
      <selection activeCell="E18" sqref="E18"/>
    </sheetView>
  </sheetViews>
  <sheetFormatPr defaultColWidth="6.140625" defaultRowHeight="21.75" customHeight="1"/>
  <cols>
    <col min="1" max="1" width="1.8515625" style="24" customWidth="1"/>
    <col min="2" max="2" width="1.421875" style="24" customWidth="1"/>
    <col min="3" max="3" width="3.28125" style="21" customWidth="1"/>
    <col min="4" max="4" width="2.57421875" style="21" customWidth="1"/>
    <col min="5" max="5" width="56.421875" style="21" customWidth="1"/>
    <col min="6" max="6" width="9.140625" style="116" customWidth="1"/>
    <col min="7" max="7" width="0.71875" style="24" customWidth="1"/>
    <col min="8" max="8" width="15.7109375" style="24" customWidth="1"/>
    <col min="9" max="9" width="0.71875" style="24" customWidth="1"/>
    <col min="10" max="10" width="15.57421875" style="24" customWidth="1"/>
    <col min="11" max="11" width="0.71875" style="24" customWidth="1"/>
    <col min="12" max="12" width="15.421875" style="24" customWidth="1"/>
    <col min="13" max="13" width="0.71875" style="24" customWidth="1"/>
    <col min="14" max="14" width="15.421875" style="24" customWidth="1"/>
    <col min="15" max="15" width="6.140625" style="24" customWidth="1"/>
    <col min="16" max="16" width="10.28125" style="24" bestFit="1" customWidth="1"/>
    <col min="17" max="16384" width="6.140625" style="24" customWidth="1"/>
  </cols>
  <sheetData>
    <row r="1" spans="1:12" s="40" customFormat="1" ht="22.5" customHeight="1">
      <c r="A1" s="39" t="s">
        <v>0</v>
      </c>
      <c r="B1" s="39"/>
      <c r="C1" s="39"/>
      <c r="D1" s="39"/>
      <c r="E1" s="39"/>
      <c r="F1" s="100"/>
      <c r="G1" s="39"/>
      <c r="H1" s="39"/>
      <c r="I1" s="39"/>
      <c r="J1" s="39"/>
      <c r="K1" s="39"/>
      <c r="L1" s="39"/>
    </row>
    <row r="2" spans="1:12" s="40" customFormat="1" ht="22.5" customHeight="1">
      <c r="A2" s="39" t="s">
        <v>53</v>
      </c>
      <c r="B2" s="39"/>
      <c r="C2" s="39"/>
      <c r="D2" s="39"/>
      <c r="E2" s="39"/>
      <c r="F2" s="100"/>
      <c r="G2" s="39"/>
      <c r="H2" s="39"/>
      <c r="I2" s="39"/>
      <c r="J2" s="39"/>
      <c r="K2" s="39"/>
      <c r="L2" s="39"/>
    </row>
    <row r="3" spans="1:13" s="40" customFormat="1" ht="22.5" customHeight="1">
      <c r="A3" s="169" t="s">
        <v>163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2" s="4" customFormat="1" ht="21.75" customHeight="1">
      <c r="A4" s="86"/>
      <c r="B4" s="86"/>
      <c r="C4" s="86"/>
      <c r="D4" s="86"/>
      <c r="E4" s="86"/>
      <c r="F4" s="101"/>
      <c r="G4" s="86"/>
      <c r="H4" s="86"/>
      <c r="I4" s="86"/>
      <c r="J4" s="86"/>
      <c r="K4" s="86"/>
      <c r="L4" s="86"/>
    </row>
    <row r="5" spans="1:17" s="103" customFormat="1" ht="21">
      <c r="A5" s="102" t="s">
        <v>61</v>
      </c>
      <c r="D5" s="57"/>
      <c r="M5" s="104"/>
      <c r="N5" s="104"/>
      <c r="O5" s="104"/>
      <c r="P5" s="104"/>
      <c r="Q5" s="104"/>
    </row>
    <row r="6" spans="3:14" s="4" customFormat="1" ht="21.75" customHeight="1">
      <c r="C6" s="15"/>
      <c r="D6" s="15"/>
      <c r="E6" s="15"/>
      <c r="F6" s="83"/>
      <c r="G6" s="2"/>
      <c r="H6" s="199" t="s">
        <v>80</v>
      </c>
      <c r="I6" s="199"/>
      <c r="J6" s="199"/>
      <c r="K6" s="199"/>
      <c r="L6" s="199"/>
      <c r="M6" s="199"/>
      <c r="N6" s="199"/>
    </row>
    <row r="7" spans="3:14" s="4" customFormat="1" ht="21.75" customHeight="1">
      <c r="C7" s="90"/>
      <c r="D7" s="90"/>
      <c r="E7" s="90"/>
      <c r="F7" s="83"/>
      <c r="G7" s="2"/>
      <c r="H7" s="199" t="s">
        <v>1</v>
      </c>
      <c r="I7" s="199"/>
      <c r="J7" s="199"/>
      <c r="K7" s="87"/>
      <c r="L7" s="200" t="s">
        <v>67</v>
      </c>
      <c r="M7" s="200"/>
      <c r="N7" s="200"/>
    </row>
    <row r="8" spans="3:14" s="4" customFormat="1" ht="21.75" customHeight="1">
      <c r="C8" s="90"/>
      <c r="D8" s="90"/>
      <c r="E8" s="90"/>
      <c r="F8" s="97" t="s">
        <v>2</v>
      </c>
      <c r="G8" s="2"/>
      <c r="H8" s="178">
        <v>2562</v>
      </c>
      <c r="I8" s="2"/>
      <c r="J8" s="178">
        <v>2561</v>
      </c>
      <c r="K8" s="87"/>
      <c r="L8" s="178">
        <v>2562</v>
      </c>
      <c r="M8" s="2"/>
      <c r="N8" s="178">
        <v>2561</v>
      </c>
    </row>
    <row r="9" spans="1:14" s="4" customFormat="1" ht="21.75" customHeight="1">
      <c r="A9" s="90" t="s">
        <v>6</v>
      </c>
      <c r="C9" s="15"/>
      <c r="D9" s="15"/>
      <c r="E9" s="15"/>
      <c r="F9" s="105"/>
      <c r="G9" s="8"/>
      <c r="H9" s="8"/>
      <c r="I9" s="8"/>
      <c r="J9" s="8"/>
      <c r="K9" s="10"/>
      <c r="L9" s="10"/>
      <c r="M9" s="10"/>
      <c r="N9" s="10"/>
    </row>
    <row r="10" spans="1:14" s="4" customFormat="1" ht="21.75" customHeight="1">
      <c r="A10" s="15" t="s">
        <v>7</v>
      </c>
      <c r="C10" s="15"/>
      <c r="D10" s="15"/>
      <c r="E10" s="15"/>
      <c r="F10" s="43">
        <v>6</v>
      </c>
      <c r="H10" s="11">
        <v>172220737</v>
      </c>
      <c r="J10" s="11">
        <v>291685846</v>
      </c>
      <c r="K10" s="10"/>
      <c r="L10" s="11">
        <v>81976185</v>
      </c>
      <c r="M10" s="10"/>
      <c r="N10" s="11">
        <v>235095026</v>
      </c>
    </row>
    <row r="11" spans="1:14" s="4" customFormat="1" ht="21.75" customHeight="1">
      <c r="A11" s="15" t="s">
        <v>60</v>
      </c>
      <c r="C11" s="15"/>
      <c r="D11" s="15"/>
      <c r="E11" s="15"/>
      <c r="F11" s="43" t="s">
        <v>110</v>
      </c>
      <c r="G11" s="2"/>
      <c r="H11" s="11">
        <v>56511706</v>
      </c>
      <c r="J11" s="11">
        <v>56208337</v>
      </c>
      <c r="K11" s="10"/>
      <c r="L11" s="11">
        <v>56479967</v>
      </c>
      <c r="M11" s="10"/>
      <c r="N11" s="11">
        <v>54667722</v>
      </c>
    </row>
    <row r="12" spans="1:14" s="4" customFormat="1" ht="21.75" customHeight="1">
      <c r="A12" s="15" t="s">
        <v>24</v>
      </c>
      <c r="C12" s="15"/>
      <c r="D12" s="15"/>
      <c r="E12" s="15"/>
      <c r="F12" s="43">
        <v>8</v>
      </c>
      <c r="G12" s="2"/>
      <c r="H12" s="12">
        <v>365430935</v>
      </c>
      <c r="J12" s="12">
        <v>460833608</v>
      </c>
      <c r="K12" s="10"/>
      <c r="L12" s="12">
        <v>154712915</v>
      </c>
      <c r="M12" s="10"/>
      <c r="N12" s="12">
        <v>203885520</v>
      </c>
    </row>
    <row r="13" spans="1:14" s="4" customFormat="1" ht="21.75" customHeight="1">
      <c r="A13" s="15" t="s">
        <v>153</v>
      </c>
      <c r="C13" s="15"/>
      <c r="D13" s="15"/>
      <c r="E13" s="15"/>
      <c r="F13" s="108"/>
      <c r="H13" s="11">
        <v>1387877</v>
      </c>
      <c r="J13" s="11">
        <v>849098</v>
      </c>
      <c r="K13" s="10"/>
      <c r="L13" s="11">
        <v>1387877</v>
      </c>
      <c r="M13" s="10"/>
      <c r="N13" s="11">
        <v>849098</v>
      </c>
    </row>
    <row r="14" spans="1:14" s="4" customFormat="1" ht="21.75" customHeight="1">
      <c r="A14" s="109" t="s">
        <v>78</v>
      </c>
      <c r="C14" s="15"/>
      <c r="D14" s="15"/>
      <c r="E14" s="15"/>
      <c r="F14" s="43"/>
      <c r="H14" s="11">
        <v>303210</v>
      </c>
      <c r="J14" s="11">
        <v>990680</v>
      </c>
      <c r="K14" s="10"/>
      <c r="L14" s="184" t="s">
        <v>41</v>
      </c>
      <c r="M14" s="10"/>
      <c r="N14" s="106" t="s">
        <v>41</v>
      </c>
    </row>
    <row r="15" spans="1:14" s="4" customFormat="1" ht="21.75" customHeight="1">
      <c r="A15" s="90" t="s">
        <v>8</v>
      </c>
      <c r="B15" s="90"/>
      <c r="C15" s="90"/>
      <c r="D15" s="15"/>
      <c r="E15" s="90"/>
      <c r="F15" s="110"/>
      <c r="G15" s="8"/>
      <c r="H15" s="14">
        <f>SUM(H10:H14)</f>
        <v>595854465</v>
      </c>
      <c r="I15" s="8"/>
      <c r="J15" s="14">
        <f>SUM(J10:J14)</f>
        <v>810567569</v>
      </c>
      <c r="K15" s="10"/>
      <c r="L15" s="14">
        <f>SUM(L10:L14)</f>
        <v>294556944</v>
      </c>
      <c r="M15" s="10"/>
      <c r="N15" s="14">
        <f>SUM(N10:N14)</f>
        <v>494497366</v>
      </c>
    </row>
    <row r="16" spans="3:14" s="4" customFormat="1" ht="21.75" customHeight="1">
      <c r="C16" s="90"/>
      <c r="D16" s="90"/>
      <c r="E16" s="90"/>
      <c r="F16" s="110"/>
      <c r="G16" s="8"/>
      <c r="H16" s="10"/>
      <c r="I16" s="8"/>
      <c r="J16" s="10"/>
      <c r="K16" s="10"/>
      <c r="L16" s="10"/>
      <c r="M16" s="10"/>
      <c r="N16" s="10"/>
    </row>
    <row r="17" spans="1:14" s="4" customFormat="1" ht="21.75" customHeight="1">
      <c r="A17" s="90" t="s">
        <v>9</v>
      </c>
      <c r="C17" s="15"/>
      <c r="D17" s="15"/>
      <c r="E17" s="15"/>
      <c r="F17" s="110"/>
      <c r="G17" s="8"/>
      <c r="H17" s="8"/>
      <c r="I17" s="8"/>
      <c r="J17" s="8"/>
      <c r="K17" s="10"/>
      <c r="L17" s="10"/>
      <c r="M17" s="10"/>
      <c r="N17" s="10"/>
    </row>
    <row r="18" spans="1:14" s="4" customFormat="1" ht="21.75" customHeight="1">
      <c r="A18" s="4" t="s">
        <v>27</v>
      </c>
      <c r="C18" s="15"/>
      <c r="D18" s="15"/>
      <c r="E18" s="15"/>
      <c r="F18" s="43">
        <v>9</v>
      </c>
      <c r="G18" s="8"/>
      <c r="H18" s="11">
        <v>755733</v>
      </c>
      <c r="I18" s="8"/>
      <c r="J18" s="11">
        <v>755733</v>
      </c>
      <c r="K18" s="10"/>
      <c r="L18" s="11">
        <v>755733</v>
      </c>
      <c r="M18" s="10"/>
      <c r="N18" s="11">
        <v>755733</v>
      </c>
    </row>
    <row r="19" spans="1:14" s="4" customFormat="1" ht="21.75" customHeight="1">
      <c r="A19" s="15" t="s">
        <v>84</v>
      </c>
      <c r="C19" s="15"/>
      <c r="D19" s="15"/>
      <c r="E19" s="15"/>
      <c r="F19" s="43">
        <v>10</v>
      </c>
      <c r="G19" s="2"/>
      <c r="H19" s="10">
        <v>2529102</v>
      </c>
      <c r="J19" s="10">
        <v>3272861</v>
      </c>
      <c r="K19" s="10"/>
      <c r="L19" s="72">
        <v>2529102</v>
      </c>
      <c r="M19" s="10"/>
      <c r="N19" s="10">
        <v>3272861</v>
      </c>
    </row>
    <row r="20" spans="1:14" s="4" customFormat="1" ht="21.75" customHeight="1">
      <c r="A20" s="4" t="s">
        <v>75</v>
      </c>
      <c r="C20" s="15"/>
      <c r="D20" s="15"/>
      <c r="E20" s="15"/>
      <c r="F20" s="43">
        <v>11</v>
      </c>
      <c r="G20" s="8"/>
      <c r="H20" s="106" t="s">
        <v>41</v>
      </c>
      <c r="I20" s="8"/>
      <c r="J20" s="106" t="s">
        <v>41</v>
      </c>
      <c r="K20" s="10"/>
      <c r="L20" s="12">
        <v>672207291</v>
      </c>
      <c r="M20" s="10"/>
      <c r="N20" s="12">
        <v>578107291</v>
      </c>
    </row>
    <row r="21" spans="1:14" s="4" customFormat="1" ht="21.75" customHeight="1">
      <c r="A21" s="4" t="s">
        <v>119</v>
      </c>
      <c r="C21" s="15"/>
      <c r="D21" s="15"/>
      <c r="E21" s="15"/>
      <c r="F21" s="43">
        <v>12</v>
      </c>
      <c r="G21" s="8"/>
      <c r="H21" s="106">
        <v>17722036</v>
      </c>
      <c r="I21" s="8"/>
      <c r="J21" s="106">
        <v>17906250</v>
      </c>
      <c r="K21" s="10"/>
      <c r="L21" s="12">
        <v>17999970</v>
      </c>
      <c r="M21" s="10"/>
      <c r="N21" s="12">
        <v>17999970</v>
      </c>
    </row>
    <row r="22" spans="1:14" s="4" customFormat="1" ht="21.75" customHeight="1">
      <c r="A22" s="4" t="s">
        <v>174</v>
      </c>
      <c r="C22" s="15"/>
      <c r="D22" s="15"/>
      <c r="E22" s="15"/>
      <c r="F22" s="43">
        <v>13</v>
      </c>
      <c r="G22" s="8"/>
      <c r="H22" s="11">
        <v>435305247</v>
      </c>
      <c r="I22" s="8"/>
      <c r="J22" s="11">
        <v>363772458</v>
      </c>
      <c r="K22" s="10"/>
      <c r="L22" s="12">
        <v>200285424</v>
      </c>
      <c r="M22" s="10"/>
      <c r="N22" s="12">
        <v>200285424</v>
      </c>
    </row>
    <row r="23" spans="1:14" s="4" customFormat="1" ht="21.75" customHeight="1">
      <c r="A23" s="4" t="s">
        <v>79</v>
      </c>
      <c r="C23" s="15"/>
      <c r="D23" s="15"/>
      <c r="E23" s="15"/>
      <c r="F23" s="43">
        <v>14</v>
      </c>
      <c r="G23" s="8"/>
      <c r="H23" s="11">
        <v>152498739</v>
      </c>
      <c r="I23" s="111"/>
      <c r="J23" s="11">
        <v>75875487</v>
      </c>
      <c r="K23" s="10"/>
      <c r="L23" s="12">
        <v>41256501</v>
      </c>
      <c r="M23" s="10"/>
      <c r="N23" s="12">
        <v>1198997</v>
      </c>
    </row>
    <row r="24" spans="1:14" s="4" customFormat="1" ht="21.75" customHeight="1">
      <c r="A24" s="15" t="s">
        <v>65</v>
      </c>
      <c r="C24" s="15"/>
      <c r="D24" s="15"/>
      <c r="E24" s="15"/>
      <c r="F24" s="43">
        <v>15</v>
      </c>
      <c r="G24" s="2"/>
      <c r="H24" s="12">
        <v>272275709</v>
      </c>
      <c r="J24" s="12">
        <v>308639675</v>
      </c>
      <c r="K24" s="10"/>
      <c r="L24" s="72">
        <v>269445101</v>
      </c>
      <c r="M24" s="10"/>
      <c r="N24" s="10">
        <v>305146660</v>
      </c>
    </row>
    <row r="25" spans="1:14" s="4" customFormat="1" ht="21.75" customHeight="1">
      <c r="A25" s="15" t="s">
        <v>87</v>
      </c>
      <c r="C25" s="15"/>
      <c r="D25" s="15"/>
      <c r="E25" s="15"/>
      <c r="F25" s="43">
        <v>16</v>
      </c>
      <c r="G25" s="2"/>
      <c r="H25" s="12">
        <v>4551150</v>
      </c>
      <c r="J25" s="12">
        <v>4942560</v>
      </c>
      <c r="K25" s="10"/>
      <c r="L25" s="72">
        <v>4551150</v>
      </c>
      <c r="M25" s="10"/>
      <c r="N25" s="10">
        <v>4942560</v>
      </c>
    </row>
    <row r="26" spans="1:14" s="4" customFormat="1" ht="21.75" customHeight="1">
      <c r="A26" s="15" t="s">
        <v>68</v>
      </c>
      <c r="C26" s="15"/>
      <c r="D26" s="15"/>
      <c r="E26" s="15"/>
      <c r="F26" s="43">
        <v>26</v>
      </c>
      <c r="G26" s="2"/>
      <c r="H26" s="12">
        <v>5295675</v>
      </c>
      <c r="J26" s="12">
        <v>5053863</v>
      </c>
      <c r="K26" s="10"/>
      <c r="L26" s="72">
        <v>4931602</v>
      </c>
      <c r="M26" s="10"/>
      <c r="N26" s="10">
        <v>4721046</v>
      </c>
    </row>
    <row r="27" spans="1:14" s="4" customFormat="1" ht="21.75" customHeight="1">
      <c r="A27" s="15" t="s">
        <v>10</v>
      </c>
      <c r="C27" s="15"/>
      <c r="D27" s="15"/>
      <c r="E27" s="15"/>
      <c r="F27" s="43"/>
      <c r="H27" s="11"/>
      <c r="J27" s="11"/>
      <c r="K27" s="10"/>
      <c r="L27" s="72"/>
      <c r="M27" s="10"/>
      <c r="N27" s="10"/>
    </row>
    <row r="28" spans="1:14" s="4" customFormat="1" ht="21.75" customHeight="1">
      <c r="A28" s="15"/>
      <c r="B28" s="4" t="s">
        <v>144</v>
      </c>
      <c r="C28" s="15"/>
      <c r="D28" s="15"/>
      <c r="E28" s="15"/>
      <c r="F28" s="43">
        <v>17</v>
      </c>
      <c r="H28" s="11">
        <v>47234155</v>
      </c>
      <c r="J28" s="11">
        <v>29068695</v>
      </c>
      <c r="K28" s="10"/>
      <c r="L28" s="11">
        <v>47234155</v>
      </c>
      <c r="N28" s="11">
        <v>29068695</v>
      </c>
    </row>
    <row r="29" spans="1:14" s="4" customFormat="1" ht="21.75" customHeight="1">
      <c r="A29" s="15"/>
      <c r="B29" s="4" t="s">
        <v>116</v>
      </c>
      <c r="C29" s="15"/>
      <c r="D29" s="15"/>
      <c r="E29" s="15"/>
      <c r="F29" s="43"/>
      <c r="H29" s="11">
        <v>25623161</v>
      </c>
      <c r="J29" s="11">
        <v>23830713</v>
      </c>
      <c r="K29" s="10"/>
      <c r="L29" s="72">
        <v>22955358</v>
      </c>
      <c r="M29" s="10"/>
      <c r="N29" s="10">
        <v>22955358</v>
      </c>
    </row>
    <row r="30" spans="1:14" s="4" customFormat="1" ht="21.75" customHeight="1">
      <c r="A30" s="15"/>
      <c r="B30" s="4" t="s">
        <v>117</v>
      </c>
      <c r="C30" s="15"/>
      <c r="D30" s="15"/>
      <c r="E30" s="15"/>
      <c r="F30" s="43">
        <v>5</v>
      </c>
      <c r="H30" s="11">
        <v>7313354</v>
      </c>
      <c r="J30" s="11">
        <v>7279718</v>
      </c>
      <c r="K30" s="10"/>
      <c r="L30" s="72">
        <v>6689717</v>
      </c>
      <c r="M30" s="10"/>
      <c r="N30" s="10">
        <v>7045458</v>
      </c>
    </row>
    <row r="31" spans="1:14" s="4" customFormat="1" ht="21.75" customHeight="1">
      <c r="A31" s="90" t="s">
        <v>11</v>
      </c>
      <c r="C31" s="90"/>
      <c r="D31" s="15"/>
      <c r="E31" s="15"/>
      <c r="F31" s="110"/>
      <c r="G31" s="8"/>
      <c r="H31" s="112">
        <f>SUM(H18:H30)</f>
        <v>971104061</v>
      </c>
      <c r="I31" s="8"/>
      <c r="J31" s="112">
        <f>SUM(J18:J30)</f>
        <v>840398013</v>
      </c>
      <c r="K31" s="10"/>
      <c r="L31" s="14">
        <f>SUM(L18:L30)</f>
        <v>1290841104</v>
      </c>
      <c r="M31" s="10"/>
      <c r="N31" s="14">
        <f>SUM(N18:N30)</f>
        <v>1175500053</v>
      </c>
    </row>
    <row r="32" spans="3:16" s="4" customFormat="1" ht="21.75" customHeight="1">
      <c r="C32" s="90"/>
      <c r="D32" s="90"/>
      <c r="E32" s="90"/>
      <c r="F32" s="110"/>
      <c r="G32" s="8"/>
      <c r="H32" s="111"/>
      <c r="I32" s="8"/>
      <c r="J32" s="111"/>
      <c r="K32" s="10"/>
      <c r="L32" s="13"/>
      <c r="M32" s="10"/>
      <c r="N32" s="13"/>
      <c r="P32" s="81"/>
    </row>
    <row r="33" spans="1:14" s="4" customFormat="1" ht="21.75" customHeight="1" thickBot="1">
      <c r="A33" s="8" t="s">
        <v>12</v>
      </c>
      <c r="C33" s="15"/>
      <c r="D33" s="90"/>
      <c r="E33" s="15"/>
      <c r="F33" s="105"/>
      <c r="G33" s="8"/>
      <c r="H33" s="113">
        <f>+H31+H15</f>
        <v>1566958526</v>
      </c>
      <c r="I33" s="8"/>
      <c r="J33" s="113">
        <f>+J31+J15</f>
        <v>1650965582</v>
      </c>
      <c r="K33" s="10"/>
      <c r="L33" s="113">
        <f>+L31+L15</f>
        <v>1585398048</v>
      </c>
      <c r="M33" s="10"/>
      <c r="N33" s="113">
        <f>+N31+N15</f>
        <v>1669997419</v>
      </c>
    </row>
    <row r="34" spans="1:14" ht="21.75" customHeight="1" thickTop="1">
      <c r="A34" s="38"/>
      <c r="D34" s="88"/>
      <c r="F34" s="114"/>
      <c r="G34" s="38"/>
      <c r="H34" s="28"/>
      <c r="I34" s="38"/>
      <c r="J34" s="28"/>
      <c r="K34" s="27"/>
      <c r="L34" s="28"/>
      <c r="M34" s="27"/>
      <c r="N34" s="28"/>
    </row>
    <row r="35" spans="1:12" s="19" customFormat="1" ht="22.5" customHeight="1">
      <c r="A35" s="18" t="s">
        <v>0</v>
      </c>
      <c r="B35" s="18"/>
      <c r="C35" s="18"/>
      <c r="D35" s="18"/>
      <c r="E35" s="18"/>
      <c r="F35" s="115"/>
      <c r="G35" s="18"/>
      <c r="H35" s="18"/>
      <c r="I35" s="18"/>
      <c r="J35" s="18"/>
      <c r="K35" s="18"/>
      <c r="L35" s="18"/>
    </row>
    <row r="36" spans="1:12" s="19" customFormat="1" ht="22.5" customHeight="1">
      <c r="A36" s="18" t="s">
        <v>53</v>
      </c>
      <c r="B36" s="18"/>
      <c r="C36" s="18"/>
      <c r="D36" s="18"/>
      <c r="E36" s="18"/>
      <c r="F36" s="115"/>
      <c r="G36" s="18"/>
      <c r="H36" s="18"/>
      <c r="I36" s="18"/>
      <c r="J36" s="18"/>
      <c r="K36" s="18"/>
      <c r="L36" s="18"/>
    </row>
    <row r="37" spans="1:12" s="19" customFormat="1" ht="22.5" customHeight="1">
      <c r="A37" s="18" t="str">
        <f>A3</f>
        <v>ณ วันที่ 31 ธันวาคม 2562</v>
      </c>
      <c r="B37" s="18"/>
      <c r="C37" s="18"/>
      <c r="D37" s="18"/>
      <c r="E37" s="18"/>
      <c r="F37" s="115"/>
      <c r="G37" s="18"/>
      <c r="H37" s="18"/>
      <c r="I37" s="18"/>
      <c r="J37" s="18"/>
      <c r="K37" s="18"/>
      <c r="L37" s="18"/>
    </row>
    <row r="38" spans="3:5" ht="22.5" customHeight="1">
      <c r="C38" s="23"/>
      <c r="D38" s="23"/>
      <c r="E38" s="23"/>
    </row>
    <row r="39" spans="1:12" ht="22.5" customHeight="1">
      <c r="A39" s="23" t="s">
        <v>13</v>
      </c>
      <c r="B39" s="23"/>
      <c r="C39" s="23"/>
      <c r="D39" s="23"/>
      <c r="E39" s="23"/>
      <c r="F39" s="117"/>
      <c r="G39" s="23"/>
      <c r="H39" s="23"/>
      <c r="I39" s="23"/>
      <c r="J39" s="23"/>
      <c r="K39" s="23"/>
      <c r="L39" s="23"/>
    </row>
    <row r="40" spans="6:14" ht="20.25" customHeight="1">
      <c r="F40" s="82"/>
      <c r="G40" s="22"/>
      <c r="H40" s="199" t="s">
        <v>80</v>
      </c>
      <c r="I40" s="199"/>
      <c r="J40" s="199"/>
      <c r="K40" s="199"/>
      <c r="L40" s="199"/>
      <c r="M40" s="199"/>
      <c r="N40" s="199"/>
    </row>
    <row r="41" spans="6:14" ht="20.25" customHeight="1">
      <c r="F41" s="82"/>
      <c r="G41" s="22"/>
      <c r="H41" s="199" t="s">
        <v>1</v>
      </c>
      <c r="I41" s="199"/>
      <c r="J41" s="199"/>
      <c r="K41" s="87"/>
      <c r="L41" s="200" t="s">
        <v>67</v>
      </c>
      <c r="M41" s="200"/>
      <c r="N41" s="200"/>
    </row>
    <row r="42" spans="3:14" ht="20.25" customHeight="1">
      <c r="C42" s="88"/>
      <c r="D42" s="88"/>
      <c r="E42" s="88"/>
      <c r="F42" s="118" t="s">
        <v>2</v>
      </c>
      <c r="G42" s="22"/>
      <c r="H42" s="178">
        <v>2562</v>
      </c>
      <c r="I42" s="2"/>
      <c r="J42" s="178">
        <v>2561</v>
      </c>
      <c r="K42" s="87"/>
      <c r="L42" s="178">
        <v>2562</v>
      </c>
      <c r="M42" s="2"/>
      <c r="N42" s="178">
        <v>2561</v>
      </c>
    </row>
    <row r="43" spans="1:14" ht="20.25" customHeight="1">
      <c r="A43" s="88" t="s">
        <v>14</v>
      </c>
      <c r="D43" s="88"/>
      <c r="F43" s="119"/>
      <c r="G43" s="38"/>
      <c r="H43" s="38"/>
      <c r="I43" s="38"/>
      <c r="J43" s="38"/>
      <c r="N43" s="22"/>
    </row>
    <row r="44" spans="1:14" ht="20.25" customHeight="1">
      <c r="A44" s="21" t="s">
        <v>77</v>
      </c>
      <c r="B44" s="21"/>
      <c r="E44" s="24"/>
      <c r="F44" s="119" t="s">
        <v>175</v>
      </c>
      <c r="G44" s="22"/>
      <c r="H44" s="27">
        <v>52493552</v>
      </c>
      <c r="J44" s="27">
        <v>57742169</v>
      </c>
      <c r="K44" s="27"/>
      <c r="L44" s="25">
        <v>49131219</v>
      </c>
      <c r="M44" s="27"/>
      <c r="N44" s="25">
        <v>54022973</v>
      </c>
    </row>
    <row r="45" spans="1:14" ht="20.25" customHeight="1">
      <c r="A45" s="21" t="s">
        <v>85</v>
      </c>
      <c r="B45" s="21"/>
      <c r="E45" s="24"/>
      <c r="F45" s="119">
        <v>19</v>
      </c>
      <c r="G45" s="22"/>
      <c r="H45" s="27">
        <v>25090060</v>
      </c>
      <c r="J45" s="27">
        <v>23562622</v>
      </c>
      <c r="K45" s="27"/>
      <c r="L45" s="25">
        <v>25090060</v>
      </c>
      <c r="M45" s="27"/>
      <c r="N45" s="25">
        <v>23562622</v>
      </c>
    </row>
    <row r="46" spans="1:14" ht="20.25" customHeight="1">
      <c r="A46" s="107" t="s">
        <v>83</v>
      </c>
      <c r="E46" s="121"/>
      <c r="F46" s="119"/>
      <c r="H46" s="25">
        <v>255545</v>
      </c>
      <c r="I46" s="25"/>
      <c r="J46" s="25">
        <v>236874</v>
      </c>
      <c r="K46" s="27"/>
      <c r="L46" s="25">
        <v>255545</v>
      </c>
      <c r="M46" s="27"/>
      <c r="N46" s="25">
        <v>236874</v>
      </c>
    </row>
    <row r="47" spans="1:14" ht="20.25" customHeight="1">
      <c r="A47" s="107" t="s">
        <v>148</v>
      </c>
      <c r="E47" s="121"/>
      <c r="F47" s="119"/>
      <c r="H47" s="29" t="s">
        <v>41</v>
      </c>
      <c r="I47" s="25"/>
      <c r="J47" s="29">
        <v>18467766</v>
      </c>
      <c r="K47" s="27"/>
      <c r="L47" s="29" t="s">
        <v>41</v>
      </c>
      <c r="M47" s="27"/>
      <c r="N47" s="29">
        <v>18305639</v>
      </c>
    </row>
    <row r="48" spans="1:14" ht="20.25" customHeight="1">
      <c r="A48" s="88" t="s">
        <v>15</v>
      </c>
      <c r="D48" s="24"/>
      <c r="E48" s="88"/>
      <c r="F48" s="119"/>
      <c r="G48" s="22"/>
      <c r="H48" s="33">
        <f>SUM(H44:H47)</f>
        <v>77839157</v>
      </c>
      <c r="J48" s="33">
        <f>SUM(J44:J47)</f>
        <v>100009431</v>
      </c>
      <c r="K48" s="27"/>
      <c r="L48" s="33">
        <f>SUM(L44:L47)</f>
        <v>74476824</v>
      </c>
      <c r="M48" s="27"/>
      <c r="N48" s="33">
        <f>SUM(N44:N47)</f>
        <v>96128108</v>
      </c>
    </row>
    <row r="49" spans="3:14" ht="7.5" customHeight="1">
      <c r="C49" s="88"/>
      <c r="D49" s="88"/>
      <c r="E49" s="88"/>
      <c r="F49" s="122"/>
      <c r="G49" s="38"/>
      <c r="H49" s="27"/>
      <c r="I49" s="38"/>
      <c r="J49" s="27"/>
      <c r="K49" s="27"/>
      <c r="L49" s="27"/>
      <c r="M49" s="27"/>
      <c r="N49" s="27"/>
    </row>
    <row r="50" spans="1:14" ht="20.25" customHeight="1">
      <c r="A50" s="88" t="s">
        <v>16</v>
      </c>
      <c r="D50" s="88"/>
      <c r="E50" s="88"/>
      <c r="F50" s="119"/>
      <c r="G50" s="22"/>
      <c r="H50" s="22"/>
      <c r="J50" s="22"/>
      <c r="K50" s="27"/>
      <c r="L50" s="27"/>
      <c r="M50" s="27"/>
      <c r="N50" s="27"/>
    </row>
    <row r="51" spans="1:14" ht="20.25" customHeight="1">
      <c r="A51" s="107" t="s">
        <v>112</v>
      </c>
      <c r="D51" s="88"/>
      <c r="E51" s="88"/>
      <c r="F51" s="119">
        <v>19</v>
      </c>
      <c r="G51" s="22"/>
      <c r="H51" s="27">
        <v>42678806</v>
      </c>
      <c r="J51" s="27">
        <v>67791319</v>
      </c>
      <c r="K51" s="27"/>
      <c r="L51" s="27">
        <v>42678807</v>
      </c>
      <c r="M51" s="27"/>
      <c r="N51" s="27">
        <v>67791319</v>
      </c>
    </row>
    <row r="52" spans="1:14" ht="20.25" customHeight="1">
      <c r="A52" s="107" t="s">
        <v>86</v>
      </c>
      <c r="D52" s="88"/>
      <c r="E52" s="88"/>
      <c r="F52" s="82"/>
      <c r="G52" s="22"/>
      <c r="H52" s="27">
        <v>22159</v>
      </c>
      <c r="J52" s="27">
        <v>277413</v>
      </c>
      <c r="K52" s="27"/>
      <c r="L52" s="27">
        <v>22159</v>
      </c>
      <c r="M52" s="27"/>
      <c r="N52" s="27">
        <v>277413</v>
      </c>
    </row>
    <row r="53" spans="1:14" ht="20.25" customHeight="1">
      <c r="A53" s="21" t="s">
        <v>62</v>
      </c>
      <c r="F53" s="82">
        <v>20</v>
      </c>
      <c r="G53" s="22"/>
      <c r="H53" s="27">
        <v>10009596</v>
      </c>
      <c r="J53" s="27">
        <v>7403082</v>
      </c>
      <c r="K53" s="27"/>
      <c r="L53" s="29">
        <v>9658224</v>
      </c>
      <c r="M53" s="27"/>
      <c r="N53" s="29">
        <v>7207992</v>
      </c>
    </row>
    <row r="54" spans="1:14" ht="20.25" customHeight="1">
      <c r="A54" s="21" t="s">
        <v>193</v>
      </c>
      <c r="B54" s="21"/>
      <c r="C54" s="24"/>
      <c r="F54" s="82">
        <v>21</v>
      </c>
      <c r="G54" s="22"/>
      <c r="H54" s="27">
        <v>52975556</v>
      </c>
      <c r="J54" s="27">
        <v>34000000</v>
      </c>
      <c r="K54" s="27"/>
      <c r="L54" s="27">
        <v>52975556</v>
      </c>
      <c r="M54" s="27"/>
      <c r="N54" s="27">
        <v>34000000</v>
      </c>
    </row>
    <row r="55" spans="1:14" ht="20.25" customHeight="1">
      <c r="A55" s="88" t="s">
        <v>17</v>
      </c>
      <c r="D55" s="24"/>
      <c r="E55" s="88"/>
      <c r="F55" s="82"/>
      <c r="G55" s="22"/>
      <c r="H55" s="76">
        <f>SUM(H51:H54)</f>
        <v>105686117</v>
      </c>
      <c r="J55" s="76">
        <f>SUM(J51:J54)</f>
        <v>109471814</v>
      </c>
      <c r="K55" s="27"/>
      <c r="L55" s="76">
        <f>SUM(L51:L54)</f>
        <v>105334746</v>
      </c>
      <c r="M55" s="27"/>
      <c r="N55" s="76">
        <f>SUM(N51:N54)</f>
        <v>109276724</v>
      </c>
    </row>
    <row r="56" spans="3:14" ht="7.5" customHeight="1">
      <c r="C56" s="88"/>
      <c r="D56" s="88"/>
      <c r="E56" s="88"/>
      <c r="F56" s="114"/>
      <c r="G56" s="38"/>
      <c r="H56" s="26"/>
      <c r="I56" s="38"/>
      <c r="J56" s="26"/>
      <c r="K56" s="27"/>
      <c r="L56" s="27"/>
      <c r="M56" s="27"/>
      <c r="N56" s="27"/>
    </row>
    <row r="57" spans="1:14" ht="20.25" customHeight="1">
      <c r="A57" s="88" t="s">
        <v>18</v>
      </c>
      <c r="D57" s="24"/>
      <c r="E57" s="88"/>
      <c r="F57" s="82"/>
      <c r="G57" s="22"/>
      <c r="H57" s="37">
        <f>+H55+H48</f>
        <v>183525274</v>
      </c>
      <c r="I57" s="27"/>
      <c r="J57" s="37">
        <f>+J55+J48</f>
        <v>209481245</v>
      </c>
      <c r="K57" s="27"/>
      <c r="L57" s="96">
        <f>SUM(L48+L55)</f>
        <v>179811570</v>
      </c>
      <c r="M57" s="27"/>
      <c r="N57" s="96">
        <f>SUM(N48+N55)</f>
        <v>205404832</v>
      </c>
    </row>
    <row r="58" spans="1:14" ht="20.25" customHeight="1">
      <c r="A58" s="88"/>
      <c r="D58" s="24"/>
      <c r="E58" s="88"/>
      <c r="F58" s="82"/>
      <c r="G58" s="22"/>
      <c r="H58" s="28"/>
      <c r="I58" s="27"/>
      <c r="J58" s="28"/>
      <c r="K58" s="27"/>
      <c r="L58" s="28"/>
      <c r="M58" s="27"/>
      <c r="N58" s="28"/>
    </row>
    <row r="59" spans="1:14" ht="20.25" customHeight="1">
      <c r="A59" s="88" t="s">
        <v>19</v>
      </c>
      <c r="D59" s="88"/>
      <c r="F59" s="119"/>
      <c r="G59" s="22"/>
      <c r="H59" s="22"/>
      <c r="J59" s="22"/>
      <c r="K59" s="27"/>
      <c r="L59" s="27"/>
      <c r="M59" s="27"/>
      <c r="N59" s="27"/>
    </row>
    <row r="60" spans="1:14" ht="20.25" customHeight="1">
      <c r="A60" s="21" t="s">
        <v>50</v>
      </c>
      <c r="F60" s="119"/>
      <c r="G60" s="22"/>
      <c r="H60" s="22"/>
      <c r="J60" s="22"/>
      <c r="K60" s="27"/>
      <c r="L60" s="27"/>
      <c r="M60" s="27"/>
      <c r="N60" s="27"/>
    </row>
    <row r="61" spans="1:14" ht="20.25" customHeight="1" thickBot="1">
      <c r="A61" s="21" t="s">
        <v>168</v>
      </c>
      <c r="F61" s="119">
        <v>22</v>
      </c>
      <c r="G61" s="22"/>
      <c r="H61" s="41">
        <v>1122297625</v>
      </c>
      <c r="I61" s="27"/>
      <c r="J61" s="41">
        <v>1122297625</v>
      </c>
      <c r="K61" s="27"/>
      <c r="L61" s="41">
        <v>1122297625</v>
      </c>
      <c r="M61" s="27"/>
      <c r="N61" s="41">
        <v>1122297625</v>
      </c>
    </row>
    <row r="62" spans="1:14" ht="20.25" customHeight="1" thickTop="1">
      <c r="A62" s="21" t="s">
        <v>120</v>
      </c>
      <c r="C62" s="24"/>
      <c r="F62" s="119">
        <v>22</v>
      </c>
      <c r="G62" s="22"/>
      <c r="H62" s="123">
        <v>1122297625</v>
      </c>
      <c r="J62" s="123">
        <v>1122297625</v>
      </c>
      <c r="K62" s="27"/>
      <c r="L62" s="123">
        <v>1122297625</v>
      </c>
      <c r="M62" s="27"/>
      <c r="N62" s="123">
        <v>1122297625</v>
      </c>
    </row>
    <row r="63" spans="1:14" ht="20.25" customHeight="1">
      <c r="A63" s="21" t="s">
        <v>46</v>
      </c>
      <c r="F63" s="82">
        <v>23</v>
      </c>
      <c r="G63" s="22"/>
      <c r="H63" s="123">
        <v>208730146</v>
      </c>
      <c r="J63" s="123">
        <v>208730146</v>
      </c>
      <c r="K63" s="27"/>
      <c r="L63" s="123">
        <v>208730146</v>
      </c>
      <c r="M63" s="27"/>
      <c r="N63" s="123">
        <v>208730146</v>
      </c>
    </row>
    <row r="64" spans="1:14" ht="20.25" customHeight="1">
      <c r="A64" s="21" t="s">
        <v>154</v>
      </c>
      <c r="F64" s="82"/>
      <c r="G64" s="22"/>
      <c r="H64" s="29"/>
      <c r="J64" s="29"/>
      <c r="K64" s="29"/>
      <c r="L64" s="29"/>
      <c r="M64" s="29"/>
      <c r="N64" s="29"/>
    </row>
    <row r="65" spans="1:14" ht="20.25" customHeight="1">
      <c r="A65" s="124" t="s">
        <v>72</v>
      </c>
      <c r="C65" s="24"/>
      <c r="D65" s="124"/>
      <c r="F65" s="82">
        <v>23</v>
      </c>
      <c r="G65" s="22"/>
      <c r="H65" s="29">
        <f>+ส่วนของผู้ถือหุ้นงบรวม!J33</f>
        <v>13405411</v>
      </c>
      <c r="J65" s="29">
        <f>+ส่วนของผู้ถือหุ้นงบรวม!J23</f>
        <v>13405411</v>
      </c>
      <c r="K65" s="29"/>
      <c r="L65" s="120">
        <f>ส่วนของผู้ถือหุ้นงบเฉพาะ!I33</f>
        <v>13405411</v>
      </c>
      <c r="M65" s="29"/>
      <c r="N65" s="120">
        <f>ส่วนของผู้ถือหุ้นงบเฉพาะ!I23</f>
        <v>13405411</v>
      </c>
    </row>
    <row r="66" spans="1:14" ht="20.25" customHeight="1">
      <c r="A66" s="124" t="s">
        <v>66</v>
      </c>
      <c r="C66" s="24"/>
      <c r="D66" s="124"/>
      <c r="G66" s="22"/>
      <c r="H66" s="29">
        <f>+ส่วนของผู้ถือหุ้นงบรวม!L33</f>
        <v>44310422</v>
      </c>
      <c r="J66" s="29">
        <f>+ส่วนของผู้ถือหุ้นงบรวม!L23</f>
        <v>101617749</v>
      </c>
      <c r="K66" s="29"/>
      <c r="L66" s="120">
        <f>ส่วนของผู้ถือหุ้นงบเฉพาะ!K33</f>
        <v>66463988</v>
      </c>
      <c r="M66" s="29"/>
      <c r="N66" s="120">
        <f>ส่วนของผู้ถือหุ้นงบเฉพาะ!K23</f>
        <v>124726339</v>
      </c>
    </row>
    <row r="67" spans="1:14" ht="20.25" customHeight="1">
      <c r="A67" s="21" t="s">
        <v>58</v>
      </c>
      <c r="F67" s="82"/>
      <c r="G67" s="22"/>
      <c r="H67" s="29">
        <f>ส่วนของผู้ถือหุ้นงบรวม!N33</f>
        <v>-5310692</v>
      </c>
      <c r="I67" s="29"/>
      <c r="J67" s="29">
        <f>ส่วนของผู้ถือหุ้นงบรวม!N23</f>
        <v>-4566934</v>
      </c>
      <c r="K67" s="29"/>
      <c r="L67" s="120">
        <f>ส่วนของผู้ถือหุ้นงบเฉพาะ!M33</f>
        <v>-5310692</v>
      </c>
      <c r="M67" s="29"/>
      <c r="N67" s="120">
        <f>ส่วนของผู้ถือหุ้นงบเฉพาะ!M23</f>
        <v>-4566934</v>
      </c>
    </row>
    <row r="68" spans="1:14" ht="20.25" customHeight="1">
      <c r="A68" s="88" t="s">
        <v>51</v>
      </c>
      <c r="D68" s="24"/>
      <c r="E68" s="88"/>
      <c r="F68" s="82"/>
      <c r="G68" s="22"/>
      <c r="H68" s="77">
        <f>SUM(H62:H67)</f>
        <v>1383432912</v>
      </c>
      <c r="J68" s="77">
        <f>SUM(J62:J67)</f>
        <v>1441483997</v>
      </c>
      <c r="K68" s="27"/>
      <c r="L68" s="77">
        <f>SUM(L62:L67)</f>
        <v>1405586478</v>
      </c>
      <c r="M68" s="27"/>
      <c r="N68" s="77">
        <f>SUM(N62:N67)</f>
        <v>1464592587</v>
      </c>
    </row>
    <row r="69" spans="6:14" ht="7.5" customHeight="1">
      <c r="F69" s="82"/>
      <c r="G69" s="22"/>
      <c r="H69" s="22"/>
      <c r="J69" s="22"/>
      <c r="K69" s="27"/>
      <c r="L69" s="27"/>
      <c r="M69" s="27"/>
      <c r="N69" s="27"/>
    </row>
    <row r="70" spans="1:14" ht="21" customHeight="1">
      <c r="A70" s="21" t="s">
        <v>69</v>
      </c>
      <c r="D70" s="88"/>
      <c r="E70" s="88"/>
      <c r="F70" s="82"/>
      <c r="G70" s="22"/>
      <c r="H70" s="78">
        <v>340</v>
      </c>
      <c r="I70" s="27"/>
      <c r="J70" s="78">
        <v>340</v>
      </c>
      <c r="K70" s="27"/>
      <c r="L70" s="78" t="s">
        <v>41</v>
      </c>
      <c r="M70" s="27"/>
      <c r="N70" s="78" t="s">
        <v>41</v>
      </c>
    </row>
    <row r="71" spans="6:14" ht="7.5" customHeight="1">
      <c r="F71" s="82"/>
      <c r="G71" s="22"/>
      <c r="H71" s="22"/>
      <c r="J71" s="22"/>
      <c r="K71" s="27"/>
      <c r="L71" s="22"/>
      <c r="M71" s="27"/>
      <c r="N71" s="22"/>
    </row>
    <row r="72" spans="1:14" ht="21" customHeight="1">
      <c r="A72" s="88" t="s">
        <v>37</v>
      </c>
      <c r="D72" s="24"/>
      <c r="E72" s="88"/>
      <c r="F72" s="82"/>
      <c r="G72" s="22"/>
      <c r="H72" s="37">
        <f>SUM(H68:H70)</f>
        <v>1383433252</v>
      </c>
      <c r="J72" s="37">
        <f>SUM(J68:J70)</f>
        <v>1441484337</v>
      </c>
      <c r="K72" s="27"/>
      <c r="L72" s="37">
        <f>SUM(L68:L70)</f>
        <v>1405586478</v>
      </c>
      <c r="M72" s="27"/>
      <c r="N72" s="37">
        <f>SUM(N68:N70)</f>
        <v>1464592587</v>
      </c>
    </row>
    <row r="73" spans="6:14" ht="21" customHeight="1">
      <c r="F73" s="82"/>
      <c r="G73" s="22"/>
      <c r="H73" s="36"/>
      <c r="J73" s="36"/>
      <c r="K73" s="27"/>
      <c r="L73" s="36"/>
      <c r="M73" s="27"/>
      <c r="N73" s="36"/>
    </row>
    <row r="74" spans="1:14" ht="21" customHeight="1" thickBot="1">
      <c r="A74" s="88" t="s">
        <v>20</v>
      </c>
      <c r="D74" s="88"/>
      <c r="E74" s="24"/>
      <c r="F74" s="82"/>
      <c r="G74" s="22"/>
      <c r="H74" s="31">
        <f>+H72+H57</f>
        <v>1566958526</v>
      </c>
      <c r="J74" s="31">
        <f>+J72+J57</f>
        <v>1650965582</v>
      </c>
      <c r="K74" s="27"/>
      <c r="L74" s="31">
        <f>+L72+L57</f>
        <v>1585398048</v>
      </c>
      <c r="M74" s="27"/>
      <c r="N74" s="31">
        <f>+N72+N57</f>
        <v>1669997419</v>
      </c>
    </row>
    <row r="75" spans="1:14" ht="21" customHeight="1" thickTop="1">
      <c r="A75" s="88"/>
      <c r="D75" s="88"/>
      <c r="E75" s="24"/>
      <c r="F75" s="82"/>
      <c r="G75" s="22"/>
      <c r="H75" s="27"/>
      <c r="J75" s="27"/>
      <c r="K75" s="27"/>
      <c r="L75" s="27"/>
      <c r="M75" s="27"/>
      <c r="N75" s="27"/>
    </row>
    <row r="76" spans="1:14" ht="21" customHeight="1">
      <c r="A76" s="88"/>
      <c r="D76" s="88"/>
      <c r="E76" s="24"/>
      <c r="F76" s="82"/>
      <c r="G76" s="22"/>
      <c r="H76" s="36">
        <f>H33-H74</f>
        <v>0</v>
      </c>
      <c r="I76" s="180"/>
      <c r="J76" s="36">
        <f>J33-J74</f>
        <v>0</v>
      </c>
      <c r="K76" s="36"/>
      <c r="L76" s="36">
        <f>L33-L74</f>
        <v>0</v>
      </c>
      <c r="M76" s="36"/>
      <c r="N76" s="36">
        <f>N33-N74</f>
        <v>0</v>
      </c>
    </row>
    <row r="77" spans="1:14" ht="21" customHeight="1">
      <c r="A77" s="88"/>
      <c r="D77" s="88"/>
      <c r="E77" s="24"/>
      <c r="F77" s="82"/>
      <c r="G77" s="22"/>
      <c r="H77" s="173"/>
      <c r="I77" s="180"/>
      <c r="J77" s="173"/>
      <c r="K77" s="36"/>
      <c r="L77" s="36"/>
      <c r="M77" s="36"/>
      <c r="N77" s="173"/>
    </row>
    <row r="78" spans="1:14" ht="21" customHeight="1">
      <c r="A78" s="88"/>
      <c r="D78" s="88"/>
      <c r="E78" s="24"/>
      <c r="F78" s="82"/>
      <c r="G78" s="22"/>
      <c r="H78" s="36"/>
      <c r="I78" s="180"/>
      <c r="J78" s="36"/>
      <c r="K78" s="36"/>
      <c r="L78" s="36"/>
      <c r="M78" s="36"/>
      <c r="N78" s="36"/>
    </row>
    <row r="79" spans="1:14" ht="21" customHeight="1">
      <c r="A79" s="88"/>
      <c r="D79" s="88"/>
      <c r="E79" s="24"/>
      <c r="F79" s="82"/>
      <c r="G79" s="22"/>
      <c r="H79" s="36"/>
      <c r="I79" s="180"/>
      <c r="J79" s="36"/>
      <c r="K79" s="36"/>
      <c r="L79" s="36"/>
      <c r="M79" s="36"/>
      <c r="N79" s="36"/>
    </row>
    <row r="80" spans="1:14" ht="21" customHeight="1">
      <c r="A80" s="88"/>
      <c r="D80" s="88"/>
      <c r="E80" s="24"/>
      <c r="F80" s="82"/>
      <c r="G80" s="22"/>
      <c r="H80" s="27"/>
      <c r="J80" s="27"/>
      <c r="K80" s="27"/>
      <c r="L80" s="27"/>
      <c r="M80" s="27"/>
      <c r="N80" s="27"/>
    </row>
    <row r="81" spans="1:14" ht="21" customHeight="1">
      <c r="A81" s="88"/>
      <c r="D81" s="88"/>
      <c r="E81" s="24"/>
      <c r="F81" s="82"/>
      <c r="G81" s="22"/>
      <c r="H81" s="27"/>
      <c r="J81" s="27"/>
      <c r="K81" s="27"/>
      <c r="L81" s="27"/>
      <c r="M81" s="27"/>
      <c r="N81" s="27"/>
    </row>
    <row r="82" spans="1:14" ht="21" customHeight="1">
      <c r="A82" s="88"/>
      <c r="D82" s="88"/>
      <c r="E82" s="24"/>
      <c r="F82" s="82"/>
      <c r="G82" s="22"/>
      <c r="H82" s="27"/>
      <c r="J82" s="27"/>
      <c r="K82" s="27"/>
      <c r="L82" s="27"/>
      <c r="M82" s="27"/>
      <c r="N82" s="27"/>
    </row>
    <row r="83" spans="1:14" ht="21" customHeight="1">
      <c r="A83" s="88"/>
      <c r="D83" s="88"/>
      <c r="E83" s="24"/>
      <c r="F83" s="82"/>
      <c r="G83" s="22"/>
      <c r="H83" s="27"/>
      <c r="J83" s="27"/>
      <c r="K83" s="27"/>
      <c r="L83" s="27"/>
      <c r="M83" s="27"/>
      <c r="N83" s="27"/>
    </row>
    <row r="84" spans="4:14" ht="22.5" customHeight="1">
      <c r="D84" s="88"/>
      <c r="E84" s="24"/>
      <c r="F84" s="82"/>
      <c r="G84" s="22"/>
      <c r="H84" s="27"/>
      <c r="J84" s="27"/>
      <c r="K84" s="27"/>
      <c r="L84" s="27"/>
      <c r="M84" s="27"/>
      <c r="N84" s="27"/>
    </row>
    <row r="85" spans="4:14" ht="22.5" customHeight="1">
      <c r="D85" s="88"/>
      <c r="E85" s="24"/>
      <c r="F85" s="82"/>
      <c r="G85" s="22"/>
      <c r="H85" s="27"/>
      <c r="J85" s="27"/>
      <c r="K85" s="27"/>
      <c r="L85" s="27"/>
      <c r="M85" s="27"/>
      <c r="N85" s="27"/>
    </row>
    <row r="86" spans="10:14" ht="21.75" customHeight="1">
      <c r="J86" s="27"/>
      <c r="K86" s="27"/>
      <c r="L86" s="27"/>
      <c r="M86" s="27"/>
      <c r="N86" s="27"/>
    </row>
    <row r="87" spans="1:14" ht="21.75" customHeight="1">
      <c r="A87" s="21"/>
      <c r="J87" s="27"/>
      <c r="K87" s="27"/>
      <c r="L87" s="27"/>
      <c r="M87" s="27"/>
      <c r="N87" s="27"/>
    </row>
    <row r="89" spans="1:14" ht="3" customHeight="1">
      <c r="A89" s="21"/>
      <c r="J89" s="27"/>
      <c r="K89" s="27"/>
      <c r="L89" s="27"/>
      <c r="M89" s="27"/>
      <c r="N89" s="27"/>
    </row>
  </sheetData>
  <sheetProtection/>
  <mergeCells count="6">
    <mergeCell ref="H6:N6"/>
    <mergeCell ref="H7:J7"/>
    <mergeCell ref="L7:N7"/>
    <mergeCell ref="H40:N40"/>
    <mergeCell ref="H41:J41"/>
    <mergeCell ref="L41:N41"/>
  </mergeCells>
  <printOptions/>
  <pageMargins left="0.7086614173228347" right="0.11811023622047245" top="0.7874015748031497" bottom="0.5905511811023623" header="0.3937007874015748" footer="0.3937007874015748"/>
  <pageSetup firstPageNumber="7" useFirstPageNumber="1" fitToHeight="3" horizontalDpi="1200" verticalDpi="1200" orientation="portrait" paperSize="9" scale="76" r:id="rId1"/>
  <headerFooter alignWithMargins="0">
    <oddFooter>&amp;L&amp;14หมายเหตุประกอบงบการเงินเป็นส่วนหนึ่งของงบการเงินนี้&amp;R&amp;P</oddFooter>
  </headerFooter>
  <rowBreaks count="1" manualBreakCount="1">
    <brk id="3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65"/>
  <sheetViews>
    <sheetView view="pageBreakPreview" zoomScaleNormal="90" zoomScaleSheetLayoutView="100" zoomScalePageLayoutView="0" workbookViewId="0" topLeftCell="A1">
      <selection activeCell="D74" sqref="D74"/>
    </sheetView>
  </sheetViews>
  <sheetFormatPr defaultColWidth="6.140625" defaultRowHeight="21.75"/>
  <cols>
    <col min="1" max="1" width="2.421875" style="3" customWidth="1"/>
    <col min="2" max="2" width="2.7109375" style="3" customWidth="1"/>
    <col min="3" max="3" width="2.28125" style="3" customWidth="1"/>
    <col min="4" max="4" width="72.421875" style="3" customWidth="1"/>
    <col min="5" max="5" width="11.421875" style="4" customWidth="1"/>
    <col min="6" max="6" width="1.1484375" style="3" customWidth="1"/>
    <col min="7" max="7" width="16.421875" style="4" customWidth="1"/>
    <col min="8" max="8" width="1.1484375" style="3" customWidth="1"/>
    <col min="9" max="9" width="16.421875" style="4" customWidth="1"/>
    <col min="10" max="10" width="1.1484375" style="3" customWidth="1"/>
    <col min="11" max="11" width="16.421875" style="4" customWidth="1"/>
    <col min="12" max="12" width="1.1484375" style="4" customWidth="1"/>
    <col min="13" max="13" width="16.421875" style="4" customWidth="1"/>
    <col min="14" max="14" width="6.140625" style="3" customWidth="1"/>
    <col min="15" max="16" width="9.8515625" style="3" bestFit="1" customWidth="1"/>
    <col min="17" max="16384" width="6.140625" style="3" customWidth="1"/>
  </cols>
  <sheetData>
    <row r="1" spans="1:13" s="17" customFormat="1" ht="21" customHeight="1">
      <c r="A1" s="20" t="s">
        <v>0</v>
      </c>
      <c r="B1" s="20"/>
      <c r="C1" s="20"/>
      <c r="D1" s="20"/>
      <c r="E1" s="66"/>
      <c r="F1" s="20"/>
      <c r="G1" s="66"/>
      <c r="H1" s="20"/>
      <c r="I1" s="40"/>
      <c r="K1" s="40"/>
      <c r="L1" s="40"/>
      <c r="M1" s="40"/>
    </row>
    <row r="2" spans="1:13" s="17" customFormat="1" ht="21" customHeight="1">
      <c r="A2" s="20" t="s">
        <v>54</v>
      </c>
      <c r="B2" s="20"/>
      <c r="C2" s="20"/>
      <c r="D2" s="20"/>
      <c r="E2" s="66"/>
      <c r="F2" s="20"/>
      <c r="G2" s="66"/>
      <c r="H2" s="20"/>
      <c r="I2" s="40"/>
      <c r="K2" s="40"/>
      <c r="L2" s="40"/>
      <c r="M2" s="53"/>
    </row>
    <row r="3" spans="1:13" s="17" customFormat="1" ht="21" customHeight="1">
      <c r="A3" s="20" t="s">
        <v>164</v>
      </c>
      <c r="B3" s="20"/>
      <c r="C3" s="20"/>
      <c r="D3" s="20"/>
      <c r="E3" s="20"/>
      <c r="F3" s="20"/>
      <c r="G3" s="66"/>
      <c r="H3" s="20"/>
      <c r="I3" s="66"/>
      <c r="J3" s="20"/>
      <c r="K3" s="66"/>
      <c r="L3" s="20"/>
      <c r="M3" s="40"/>
    </row>
    <row r="4" spans="1:13" s="17" customFormat="1" ht="7.5" customHeight="1">
      <c r="A4" s="42"/>
      <c r="B4" s="20"/>
      <c r="C4" s="20"/>
      <c r="D4" s="20"/>
      <c r="E4" s="66"/>
      <c r="F4" s="20"/>
      <c r="G4" s="66"/>
      <c r="H4" s="20"/>
      <c r="I4" s="40"/>
      <c r="K4" s="40"/>
      <c r="L4" s="40"/>
      <c r="M4" s="40"/>
    </row>
    <row r="5" spans="5:13" ht="19.5" customHeight="1">
      <c r="E5" s="2"/>
      <c r="G5" s="201" t="s">
        <v>80</v>
      </c>
      <c r="H5" s="201"/>
      <c r="I5" s="201"/>
      <c r="J5" s="201"/>
      <c r="K5" s="201"/>
      <c r="L5" s="201"/>
      <c r="M5" s="201"/>
    </row>
    <row r="6" spans="5:13" ht="19.5" customHeight="1">
      <c r="E6" s="2"/>
      <c r="G6" s="202" t="s">
        <v>1</v>
      </c>
      <c r="H6" s="202"/>
      <c r="I6" s="202"/>
      <c r="J6" s="6"/>
      <c r="K6" s="200" t="s">
        <v>67</v>
      </c>
      <c r="L6" s="200"/>
      <c r="M6" s="200"/>
    </row>
    <row r="7" spans="5:13" ht="19.5" customHeight="1">
      <c r="E7" s="65" t="s">
        <v>2</v>
      </c>
      <c r="G7" s="91">
        <v>2562</v>
      </c>
      <c r="H7" s="5"/>
      <c r="I7" s="91">
        <v>2561</v>
      </c>
      <c r="J7" s="6"/>
      <c r="K7" s="91">
        <v>2562</v>
      </c>
      <c r="L7" s="2"/>
      <c r="M7" s="91">
        <v>2561</v>
      </c>
    </row>
    <row r="8" spans="1:14" ht="20.25" customHeight="1">
      <c r="A8" s="7" t="s">
        <v>3</v>
      </c>
      <c r="E8" s="43"/>
      <c r="G8" s="10"/>
      <c r="H8" s="9"/>
      <c r="I8" s="10"/>
      <c r="J8" s="9"/>
      <c r="K8" s="10"/>
      <c r="L8" s="10"/>
      <c r="M8" s="10"/>
      <c r="N8" s="9"/>
    </row>
    <row r="9" spans="1:14" s="127" customFormat="1" ht="20.25" customHeight="1">
      <c r="A9" s="4" t="s">
        <v>150</v>
      </c>
      <c r="B9" s="4"/>
      <c r="C9" s="4"/>
      <c r="D9" s="4"/>
      <c r="E9" s="43">
        <v>29</v>
      </c>
      <c r="F9" s="4"/>
      <c r="G9" s="10">
        <v>258681922</v>
      </c>
      <c r="H9" s="10"/>
      <c r="I9" s="63">
        <v>266720980</v>
      </c>
      <c r="J9" s="10"/>
      <c r="K9" s="10">
        <v>258681922</v>
      </c>
      <c r="L9" s="128"/>
      <c r="M9" s="63">
        <v>266720980</v>
      </c>
      <c r="N9" s="128"/>
    </row>
    <row r="10" spans="1:14" s="127" customFormat="1" ht="20.25" customHeight="1">
      <c r="A10" s="4" t="s">
        <v>25</v>
      </c>
      <c r="B10" s="4"/>
      <c r="C10" s="4"/>
      <c r="D10" s="4"/>
      <c r="E10" s="43"/>
      <c r="F10" s="4"/>
      <c r="G10" s="10">
        <v>24023000</v>
      </c>
      <c r="H10" s="10"/>
      <c r="I10" s="63">
        <v>36031799</v>
      </c>
      <c r="J10" s="10"/>
      <c r="K10" s="130">
        <v>13453000</v>
      </c>
      <c r="L10" s="128"/>
      <c r="M10" s="189">
        <v>19024300</v>
      </c>
      <c r="N10" s="128"/>
    </row>
    <row r="11" spans="1:14" s="127" customFormat="1" ht="20.25" customHeight="1">
      <c r="A11" s="4" t="s">
        <v>186</v>
      </c>
      <c r="B11" s="4"/>
      <c r="C11" s="4"/>
      <c r="D11" s="4"/>
      <c r="E11" s="43">
        <v>13</v>
      </c>
      <c r="F11" s="4"/>
      <c r="G11" s="32" t="s">
        <v>41</v>
      </c>
      <c r="H11" s="10"/>
      <c r="I11" s="63">
        <v>167788651</v>
      </c>
      <c r="J11" s="10"/>
      <c r="K11" s="134" t="s">
        <v>41</v>
      </c>
      <c r="L11" s="128"/>
      <c r="M11" s="63">
        <v>130764036</v>
      </c>
      <c r="N11" s="128"/>
    </row>
    <row r="12" spans="1:14" s="127" customFormat="1" ht="20.25" customHeight="1">
      <c r="A12" s="4" t="s">
        <v>149</v>
      </c>
      <c r="B12" s="4"/>
      <c r="C12" s="4"/>
      <c r="D12" s="4"/>
      <c r="E12" s="43"/>
      <c r="F12" s="4"/>
      <c r="G12" s="32" t="s">
        <v>41</v>
      </c>
      <c r="H12" s="10"/>
      <c r="I12" s="63">
        <v>4191112</v>
      </c>
      <c r="J12" s="10"/>
      <c r="K12" s="134" t="s">
        <v>41</v>
      </c>
      <c r="L12" s="128"/>
      <c r="M12" s="63">
        <v>4191112</v>
      </c>
      <c r="N12" s="128"/>
    </row>
    <row r="13" spans="1:14" ht="20.25" customHeight="1">
      <c r="A13" s="3" t="s">
        <v>4</v>
      </c>
      <c r="D13" s="4"/>
      <c r="E13" s="43">
        <v>24</v>
      </c>
      <c r="F13" s="4"/>
      <c r="G13" s="10">
        <v>15329385</v>
      </c>
      <c r="H13" s="10"/>
      <c r="I13" s="63">
        <v>18113563</v>
      </c>
      <c r="J13" s="10"/>
      <c r="K13" s="10">
        <v>4584362</v>
      </c>
      <c r="L13" s="10"/>
      <c r="M13" s="63">
        <v>12532253</v>
      </c>
      <c r="N13" s="9"/>
    </row>
    <row r="14" spans="1:14" ht="20.25" customHeight="1">
      <c r="A14" s="7" t="s">
        <v>5</v>
      </c>
      <c r="D14" s="4"/>
      <c r="E14" s="2"/>
      <c r="F14" s="4"/>
      <c r="G14" s="131">
        <f>SUM(G9:G13)</f>
        <v>298034307</v>
      </c>
      <c r="H14" s="10"/>
      <c r="I14" s="131">
        <f>SUM(I9:I13)</f>
        <v>492846105</v>
      </c>
      <c r="J14" s="10"/>
      <c r="K14" s="131">
        <f>SUM(K9:K13)</f>
        <v>276719284</v>
      </c>
      <c r="L14" s="10"/>
      <c r="M14" s="131">
        <f>SUM(M9:M13)</f>
        <v>433232681</v>
      </c>
      <c r="N14" s="9"/>
    </row>
    <row r="15" spans="4:14" ht="7.5" customHeight="1">
      <c r="D15" s="4"/>
      <c r="E15" s="2"/>
      <c r="F15" s="4"/>
      <c r="G15" s="10"/>
      <c r="H15" s="10"/>
      <c r="I15" s="10"/>
      <c r="J15" s="10"/>
      <c r="K15" s="10"/>
      <c r="L15" s="10"/>
      <c r="M15" s="10"/>
      <c r="N15" s="9"/>
    </row>
    <row r="16" spans="1:14" ht="20.25" customHeight="1">
      <c r="A16" s="7" t="s">
        <v>22</v>
      </c>
      <c r="D16" s="4"/>
      <c r="E16" s="43">
        <v>25</v>
      </c>
      <c r="F16" s="4"/>
      <c r="G16" s="10"/>
      <c r="H16" s="10"/>
      <c r="I16" s="10"/>
      <c r="J16" s="10"/>
      <c r="K16" s="10"/>
      <c r="L16" s="10"/>
      <c r="M16" s="10"/>
      <c r="N16" s="9"/>
    </row>
    <row r="17" spans="1:14" s="4" customFormat="1" ht="20.25" customHeight="1">
      <c r="A17" s="4" t="s">
        <v>151</v>
      </c>
      <c r="G17" s="10">
        <v>184058817</v>
      </c>
      <c r="H17" s="10"/>
      <c r="I17" s="10">
        <v>195407448</v>
      </c>
      <c r="J17" s="10"/>
      <c r="K17" s="10">
        <v>184058817</v>
      </c>
      <c r="L17" s="10"/>
      <c r="M17" s="10">
        <v>195407448</v>
      </c>
      <c r="N17" s="10"/>
    </row>
    <row r="18" spans="1:14" s="4" customFormat="1" ht="20.25" customHeight="1">
      <c r="A18" s="4" t="s">
        <v>26</v>
      </c>
      <c r="E18" s="129"/>
      <c r="G18" s="34">
        <v>17286718</v>
      </c>
      <c r="H18" s="10"/>
      <c r="I18" s="34">
        <v>22817431</v>
      </c>
      <c r="J18" s="10"/>
      <c r="K18" s="10">
        <v>10247062</v>
      </c>
      <c r="L18" s="10"/>
      <c r="M18" s="10">
        <v>12768699</v>
      </c>
      <c r="N18" s="10"/>
    </row>
    <row r="19" spans="1:14" ht="20.25" customHeight="1">
      <c r="A19" s="3" t="s">
        <v>52</v>
      </c>
      <c r="D19" s="4"/>
      <c r="E19" s="43"/>
      <c r="F19" s="4"/>
      <c r="G19" s="34">
        <v>7364579</v>
      </c>
      <c r="H19" s="10"/>
      <c r="I19" s="34">
        <v>9571002</v>
      </c>
      <c r="J19" s="10"/>
      <c r="K19" s="10">
        <v>6515794</v>
      </c>
      <c r="L19" s="10"/>
      <c r="M19" s="10">
        <v>8352880</v>
      </c>
      <c r="N19" s="9"/>
    </row>
    <row r="20" spans="1:16" ht="20.25" customHeight="1">
      <c r="A20" s="3" t="s">
        <v>48</v>
      </c>
      <c r="D20" s="4"/>
      <c r="E20" s="43"/>
      <c r="F20" s="4"/>
      <c r="G20" s="34">
        <v>98475304</v>
      </c>
      <c r="H20" s="10"/>
      <c r="I20" s="34">
        <v>98705221</v>
      </c>
      <c r="J20" s="10"/>
      <c r="K20" s="35">
        <v>79379949</v>
      </c>
      <c r="L20" s="10"/>
      <c r="M20" s="35">
        <v>82817930</v>
      </c>
      <c r="N20" s="9"/>
      <c r="O20" s="179"/>
      <c r="P20" s="179"/>
    </row>
    <row r="21" spans="1:14" ht="20.25" customHeight="1">
      <c r="A21" s="4" t="s">
        <v>176</v>
      </c>
      <c r="B21" s="4"/>
      <c r="C21" s="4"/>
      <c r="D21" s="4"/>
      <c r="E21" s="43">
        <v>8</v>
      </c>
      <c r="F21" s="4"/>
      <c r="G21" s="92">
        <v>-2873764</v>
      </c>
      <c r="H21" s="10"/>
      <c r="I21" s="92">
        <v>5720838</v>
      </c>
      <c r="J21" s="10"/>
      <c r="K21" s="92">
        <v>-1874166</v>
      </c>
      <c r="L21" s="10"/>
      <c r="M21" s="92">
        <v>1140768</v>
      </c>
      <c r="N21" s="9"/>
    </row>
    <row r="22" spans="1:14" ht="20.25" customHeight="1">
      <c r="A22" s="4" t="s">
        <v>118</v>
      </c>
      <c r="B22" s="4"/>
      <c r="C22" s="4"/>
      <c r="D22" s="4"/>
      <c r="E22" s="43">
        <v>10</v>
      </c>
      <c r="F22" s="4"/>
      <c r="G22" s="92" t="s">
        <v>41</v>
      </c>
      <c r="H22" s="10"/>
      <c r="I22" s="92">
        <v>1150000</v>
      </c>
      <c r="J22" s="10"/>
      <c r="K22" s="92" t="s">
        <v>41</v>
      </c>
      <c r="L22" s="10"/>
      <c r="M22" s="92">
        <v>1150000</v>
      </c>
      <c r="N22" s="9"/>
    </row>
    <row r="23" spans="1:14" s="4" customFormat="1" ht="20.25" customHeight="1">
      <c r="A23" s="4" t="s">
        <v>192</v>
      </c>
      <c r="E23" s="43">
        <v>11</v>
      </c>
      <c r="G23" s="92" t="s">
        <v>41</v>
      </c>
      <c r="H23" s="10"/>
      <c r="I23" s="92" t="s">
        <v>41</v>
      </c>
      <c r="J23" s="10"/>
      <c r="K23" s="92">
        <v>5900000</v>
      </c>
      <c r="L23" s="10"/>
      <c r="M23" s="92" t="s">
        <v>41</v>
      </c>
      <c r="N23" s="10"/>
    </row>
    <row r="24" spans="1:14" s="4" customFormat="1" ht="20.25" customHeight="1">
      <c r="A24" s="4" t="s">
        <v>173</v>
      </c>
      <c r="E24" s="43">
        <v>15</v>
      </c>
      <c r="G24" s="92">
        <v>23542887</v>
      </c>
      <c r="H24" s="10"/>
      <c r="I24" s="92" t="s">
        <v>41</v>
      </c>
      <c r="J24" s="10"/>
      <c r="K24" s="92">
        <v>23542887</v>
      </c>
      <c r="L24" s="10"/>
      <c r="M24" s="92" t="s">
        <v>41</v>
      </c>
      <c r="N24" s="10"/>
    </row>
    <row r="25" spans="1:14" s="4" customFormat="1" ht="20.25" customHeight="1">
      <c r="A25" s="4" t="s">
        <v>49</v>
      </c>
      <c r="E25" s="43"/>
      <c r="G25" s="132">
        <v>5037753</v>
      </c>
      <c r="H25" s="10"/>
      <c r="I25" s="132">
        <v>8705085</v>
      </c>
      <c r="J25" s="10"/>
      <c r="K25" s="133">
        <v>5032061</v>
      </c>
      <c r="L25" s="10"/>
      <c r="M25" s="133">
        <v>8607073</v>
      </c>
      <c r="N25" s="10"/>
    </row>
    <row r="26" spans="1:14" ht="20.25" customHeight="1">
      <c r="A26" s="7" t="s">
        <v>23</v>
      </c>
      <c r="D26" s="4"/>
      <c r="E26" s="43"/>
      <c r="F26" s="4"/>
      <c r="G26" s="131">
        <f>SUM(G17:G25)</f>
        <v>332892294</v>
      </c>
      <c r="H26" s="10"/>
      <c r="I26" s="131">
        <f>SUM(I17:I25)</f>
        <v>342077025</v>
      </c>
      <c r="J26" s="10"/>
      <c r="K26" s="131">
        <f>SUM(K17:K25)</f>
        <v>312802404</v>
      </c>
      <c r="L26" s="10"/>
      <c r="M26" s="131">
        <f>SUM(M17:M25)</f>
        <v>310244798</v>
      </c>
      <c r="N26" s="9"/>
    </row>
    <row r="27" spans="4:14" ht="6" customHeight="1">
      <c r="D27" s="4"/>
      <c r="E27" s="43"/>
      <c r="F27" s="4"/>
      <c r="G27" s="190"/>
      <c r="H27" s="10"/>
      <c r="I27" s="10"/>
      <c r="J27" s="10"/>
      <c r="K27" s="190"/>
      <c r="L27" s="10"/>
      <c r="M27" s="10"/>
      <c r="N27" s="9"/>
    </row>
    <row r="28" spans="1:14" ht="20.25" customHeight="1">
      <c r="A28" s="7" t="s">
        <v>172</v>
      </c>
      <c r="D28" s="4"/>
      <c r="E28" s="43"/>
      <c r="F28" s="4"/>
      <c r="G28" s="134"/>
      <c r="H28" s="10"/>
      <c r="I28" s="10"/>
      <c r="J28" s="10"/>
      <c r="K28" s="10"/>
      <c r="L28" s="10"/>
      <c r="M28" s="10"/>
      <c r="N28" s="9"/>
    </row>
    <row r="29" spans="1:14" ht="20.25" customHeight="1">
      <c r="A29" s="7" t="s">
        <v>121</v>
      </c>
      <c r="D29" s="4"/>
      <c r="E29" s="43"/>
      <c r="F29" s="4"/>
      <c r="G29" s="134">
        <f>+G14-G26</f>
        <v>-34857987</v>
      </c>
      <c r="H29" s="10"/>
      <c r="I29" s="134">
        <f>+I14-I26</f>
        <v>150769080</v>
      </c>
      <c r="J29" s="10"/>
      <c r="K29" s="134">
        <f>+K14-K26</f>
        <v>-36083120</v>
      </c>
      <c r="L29" s="5"/>
      <c r="M29" s="134">
        <f>+M14-M26</f>
        <v>122987883</v>
      </c>
      <c r="N29" s="9"/>
    </row>
    <row r="30" spans="1:14" ht="20.25" customHeight="1">
      <c r="A30" s="4" t="s">
        <v>122</v>
      </c>
      <c r="D30" s="4"/>
      <c r="E30" s="43">
        <v>12</v>
      </c>
      <c r="F30" s="4"/>
      <c r="G30" s="133">
        <v>-184214</v>
      </c>
      <c r="H30" s="10"/>
      <c r="I30" s="133">
        <v>-57995</v>
      </c>
      <c r="J30" s="10"/>
      <c r="K30" s="181" t="s">
        <v>41</v>
      </c>
      <c r="L30" s="32"/>
      <c r="M30" s="181" t="s">
        <v>41</v>
      </c>
      <c r="N30" s="9"/>
    </row>
    <row r="31" spans="1:14" ht="20.25" customHeight="1">
      <c r="A31" s="7" t="s">
        <v>170</v>
      </c>
      <c r="D31" s="4"/>
      <c r="E31" s="43"/>
      <c r="F31" s="4"/>
      <c r="G31" s="81">
        <f>SUM(G29:G30)</f>
        <v>-35042201</v>
      </c>
      <c r="I31" s="81">
        <f>SUM(I29:I30)</f>
        <v>150711085</v>
      </c>
      <c r="K31" s="81">
        <f>SUM(K29:K30)</f>
        <v>-36083120</v>
      </c>
      <c r="L31" s="10"/>
      <c r="M31" s="81">
        <f>SUM(M29:M30)</f>
        <v>122987883</v>
      </c>
      <c r="N31" s="9"/>
    </row>
    <row r="32" spans="1:14" ht="20.25" customHeight="1">
      <c r="A32" s="3" t="s">
        <v>177</v>
      </c>
      <c r="D32" s="4"/>
      <c r="E32" s="43">
        <v>26</v>
      </c>
      <c r="F32" s="4"/>
      <c r="G32" s="59">
        <v>229475</v>
      </c>
      <c r="H32" s="10"/>
      <c r="I32" s="59">
        <v>-31281987</v>
      </c>
      <c r="J32" s="10"/>
      <c r="K32" s="133">
        <v>221649</v>
      </c>
      <c r="L32" s="10"/>
      <c r="M32" s="133">
        <v>-29052153</v>
      </c>
      <c r="N32" s="9"/>
    </row>
    <row r="33" spans="1:14" ht="20.25" customHeight="1">
      <c r="A33" s="8" t="s">
        <v>169</v>
      </c>
      <c r="D33" s="4"/>
      <c r="E33" s="2"/>
      <c r="F33" s="4"/>
      <c r="G33" s="133">
        <f>SUM(G31:G32)</f>
        <v>-34812726</v>
      </c>
      <c r="H33" s="134"/>
      <c r="I33" s="133">
        <f>SUM(I31:I32)</f>
        <v>119429098</v>
      </c>
      <c r="J33" s="134"/>
      <c r="K33" s="133">
        <f>SUM(K31:K32)</f>
        <v>-35861471</v>
      </c>
      <c r="L33" s="134"/>
      <c r="M33" s="133">
        <f>SUM(M31:M32)</f>
        <v>93935730</v>
      </c>
      <c r="N33" s="135"/>
    </row>
    <row r="34" spans="1:14" ht="6" customHeight="1">
      <c r="A34" s="7"/>
      <c r="D34" s="4"/>
      <c r="E34" s="2"/>
      <c r="F34" s="4"/>
      <c r="G34" s="134"/>
      <c r="H34" s="134"/>
      <c r="I34" s="134"/>
      <c r="J34" s="134"/>
      <c r="K34" s="134"/>
      <c r="L34" s="134"/>
      <c r="M34" s="134"/>
      <c r="N34" s="135"/>
    </row>
    <row r="35" spans="1:14" s="4" customFormat="1" ht="20.25" customHeight="1">
      <c r="A35" s="38" t="s">
        <v>88</v>
      </c>
      <c r="B35" s="24"/>
      <c r="C35" s="24"/>
      <c r="E35" s="2"/>
      <c r="G35" s="134"/>
      <c r="H35" s="134"/>
      <c r="I35" s="134"/>
      <c r="J35" s="134"/>
      <c r="K35" s="134"/>
      <c r="L35" s="134"/>
      <c r="N35" s="134"/>
    </row>
    <row r="36" spans="1:14" s="4" customFormat="1" ht="20.25" customHeight="1">
      <c r="A36" s="38" t="s">
        <v>137</v>
      </c>
      <c r="B36" s="126"/>
      <c r="C36" s="24"/>
      <c r="E36" s="2"/>
      <c r="N36" s="134"/>
    </row>
    <row r="37" spans="1:14" s="4" customFormat="1" ht="20.25" customHeight="1">
      <c r="A37" s="24"/>
      <c r="B37" s="2" t="s">
        <v>124</v>
      </c>
      <c r="C37" s="4" t="s">
        <v>129</v>
      </c>
      <c r="E37" s="2"/>
      <c r="N37" s="134"/>
    </row>
    <row r="38" spans="2:14" s="4" customFormat="1" ht="20.25" customHeight="1">
      <c r="B38" s="4" t="s">
        <v>130</v>
      </c>
      <c r="C38" s="4" t="s">
        <v>131</v>
      </c>
      <c r="E38" s="43">
        <v>10</v>
      </c>
      <c r="G38" s="134">
        <v>-743758</v>
      </c>
      <c r="H38" s="134"/>
      <c r="I38" s="134">
        <v>-4059033</v>
      </c>
      <c r="J38" s="134"/>
      <c r="K38" s="134">
        <v>-743758</v>
      </c>
      <c r="L38" s="134"/>
      <c r="M38" s="134">
        <v>-4059033</v>
      </c>
      <c r="N38" s="134"/>
    </row>
    <row r="39" spans="1:14" s="4" customFormat="1" ht="20.25" customHeight="1">
      <c r="A39" s="24"/>
      <c r="B39" s="2" t="s">
        <v>124</v>
      </c>
      <c r="C39" s="4" t="s">
        <v>132</v>
      </c>
      <c r="E39" s="43"/>
      <c r="G39" s="134"/>
      <c r="H39" s="134"/>
      <c r="I39" s="134"/>
      <c r="J39" s="134"/>
      <c r="K39" s="134"/>
      <c r="L39" s="134"/>
      <c r="M39" s="134"/>
      <c r="N39" s="134"/>
    </row>
    <row r="40" spans="2:14" s="4" customFormat="1" ht="20.25" customHeight="1">
      <c r="B40" s="4" t="s">
        <v>133</v>
      </c>
      <c r="C40" s="4" t="s">
        <v>134</v>
      </c>
      <c r="E40" s="43">
        <v>10</v>
      </c>
      <c r="G40" s="134" t="s">
        <v>41</v>
      </c>
      <c r="H40" s="134"/>
      <c r="I40" s="134">
        <v>1150000</v>
      </c>
      <c r="J40" s="134"/>
      <c r="K40" s="134" t="s">
        <v>41</v>
      </c>
      <c r="L40" s="134"/>
      <c r="M40" s="175">
        <v>1150000</v>
      </c>
      <c r="N40" s="134"/>
    </row>
    <row r="41" spans="1:14" s="4" customFormat="1" ht="20.25" customHeight="1">
      <c r="A41" s="8" t="s">
        <v>138</v>
      </c>
      <c r="E41" s="43"/>
      <c r="G41" s="137">
        <f>SUM(G38:G40)</f>
        <v>-743758</v>
      </c>
      <c r="H41" s="134"/>
      <c r="I41" s="137">
        <f>SUM(I38:I40)</f>
        <v>-2909033</v>
      </c>
      <c r="J41" s="134"/>
      <c r="K41" s="137">
        <f>SUM(K38:K40)</f>
        <v>-743758</v>
      </c>
      <c r="L41" s="134"/>
      <c r="M41" s="137">
        <f>SUM(M38:M40)</f>
        <v>-2909033</v>
      </c>
      <c r="N41" s="134"/>
    </row>
    <row r="42" spans="1:14" s="4" customFormat="1" ht="20.25" customHeight="1">
      <c r="A42" s="38" t="s">
        <v>136</v>
      </c>
      <c r="B42" s="24"/>
      <c r="C42" s="24"/>
      <c r="E42" s="2"/>
      <c r="G42" s="134"/>
      <c r="H42" s="134"/>
      <c r="I42" s="125"/>
      <c r="J42" s="134"/>
      <c r="K42" s="134"/>
      <c r="L42" s="134"/>
      <c r="M42" s="125"/>
      <c r="N42" s="134"/>
    </row>
    <row r="43" spans="1:14" s="4" customFormat="1" ht="20.25" customHeight="1">
      <c r="A43" s="24"/>
      <c r="B43" s="2" t="s">
        <v>124</v>
      </c>
      <c r="C43" s="24" t="s">
        <v>125</v>
      </c>
      <c r="E43" s="2"/>
      <c r="G43" s="134"/>
      <c r="H43" s="134"/>
      <c r="J43" s="134"/>
      <c r="K43" s="134"/>
      <c r="L43" s="134"/>
      <c r="N43" s="134"/>
    </row>
    <row r="44" spans="1:14" s="4" customFormat="1" ht="20.25" customHeight="1">
      <c r="A44" s="24"/>
      <c r="B44" s="126"/>
      <c r="C44" s="24" t="s">
        <v>123</v>
      </c>
      <c r="E44" s="43">
        <v>20</v>
      </c>
      <c r="G44" s="134">
        <v>-61684</v>
      </c>
      <c r="H44" s="134"/>
      <c r="I44" s="134">
        <v>-2611440</v>
      </c>
      <c r="J44" s="134"/>
      <c r="K44" s="134">
        <v>55468</v>
      </c>
      <c r="L44" s="134"/>
      <c r="M44" s="134">
        <v>-2536579</v>
      </c>
      <c r="N44" s="134"/>
    </row>
    <row r="45" spans="1:14" s="4" customFormat="1" ht="20.25" customHeight="1">
      <c r="A45" s="24"/>
      <c r="B45" s="2" t="s">
        <v>124</v>
      </c>
      <c r="C45" s="24" t="s">
        <v>128</v>
      </c>
      <c r="E45" s="2"/>
      <c r="N45" s="134"/>
    </row>
    <row r="46" spans="1:14" s="4" customFormat="1" ht="20.25" customHeight="1">
      <c r="A46" s="24"/>
      <c r="B46" s="126" t="s">
        <v>126</v>
      </c>
      <c r="C46" s="24" t="s">
        <v>127</v>
      </c>
      <c r="E46" s="43">
        <v>26</v>
      </c>
      <c r="G46" s="133">
        <v>12337</v>
      </c>
      <c r="H46" s="130"/>
      <c r="I46" s="133">
        <v>522288</v>
      </c>
      <c r="J46" s="130"/>
      <c r="K46" s="133">
        <v>-11094</v>
      </c>
      <c r="L46" s="130"/>
      <c r="M46" s="133">
        <v>507315</v>
      </c>
      <c r="N46" s="134"/>
    </row>
    <row r="47" spans="1:14" s="4" customFormat="1" ht="20.25" customHeight="1">
      <c r="A47" s="38" t="s">
        <v>135</v>
      </c>
      <c r="B47" s="126"/>
      <c r="C47" s="24"/>
      <c r="E47" s="2"/>
      <c r="G47" s="182">
        <f>SUM(G44:G46)</f>
        <v>-49347</v>
      </c>
      <c r="H47" s="130"/>
      <c r="I47" s="182">
        <f>SUM(I44:I46)</f>
        <v>-2089152</v>
      </c>
      <c r="J47" s="130"/>
      <c r="K47" s="182">
        <f>SUM(K44:K46)</f>
        <v>44374</v>
      </c>
      <c r="L47" s="130"/>
      <c r="M47" s="182">
        <f>SUM(M44:M46)</f>
        <v>-2029264</v>
      </c>
      <c r="N47" s="134"/>
    </row>
    <row r="48" spans="1:14" s="4" customFormat="1" ht="20.25" customHeight="1">
      <c r="A48" s="38" t="s">
        <v>155</v>
      </c>
      <c r="E48" s="2"/>
      <c r="G48" s="137">
        <f>+G41+G47</f>
        <v>-793105</v>
      </c>
      <c r="H48" s="134"/>
      <c r="I48" s="137">
        <f>+I41+I47</f>
        <v>-4998185</v>
      </c>
      <c r="J48" s="134"/>
      <c r="K48" s="137">
        <f>+K41+K47</f>
        <v>-699384</v>
      </c>
      <c r="L48" s="134"/>
      <c r="M48" s="137">
        <f>+M41+M47</f>
        <v>-4938297</v>
      </c>
      <c r="N48" s="134"/>
    </row>
    <row r="49" spans="1:14" s="4" customFormat="1" ht="6" customHeight="1">
      <c r="A49" s="24"/>
      <c r="E49" s="2"/>
      <c r="G49" s="134"/>
      <c r="H49" s="134"/>
      <c r="I49" s="134"/>
      <c r="J49" s="134"/>
      <c r="K49" s="134"/>
      <c r="L49" s="134"/>
      <c r="M49" s="134"/>
      <c r="N49" s="138"/>
    </row>
    <row r="50" spans="1:14" s="4" customFormat="1" ht="20.25" customHeight="1" thickBot="1">
      <c r="A50" s="8" t="s">
        <v>89</v>
      </c>
      <c r="E50" s="2"/>
      <c r="G50" s="139">
        <f>+G33+G48</f>
        <v>-35605831</v>
      </c>
      <c r="H50" s="134"/>
      <c r="I50" s="139">
        <f>+I33+I48</f>
        <v>114430913</v>
      </c>
      <c r="J50" s="134"/>
      <c r="K50" s="139">
        <f>+K33+K48</f>
        <v>-36560855</v>
      </c>
      <c r="L50" s="134"/>
      <c r="M50" s="139">
        <f>+M33+M48</f>
        <v>88997433</v>
      </c>
      <c r="N50" s="134"/>
    </row>
    <row r="51" spans="1:18" ht="6" customHeight="1" thickTop="1">
      <c r="A51" s="8"/>
      <c r="D51" s="4"/>
      <c r="E51" s="2"/>
      <c r="F51" s="4"/>
      <c r="G51" s="134"/>
      <c r="H51" s="134"/>
      <c r="I51" s="134"/>
      <c r="J51" s="134"/>
      <c r="K51" s="134"/>
      <c r="L51" s="134"/>
      <c r="M51" s="134"/>
      <c r="N51" s="134"/>
      <c r="O51" s="4"/>
      <c r="P51" s="4"/>
      <c r="Q51" s="4"/>
      <c r="R51" s="4"/>
    </row>
    <row r="52" spans="1:14" ht="20.25" customHeight="1">
      <c r="A52" s="8" t="s">
        <v>90</v>
      </c>
      <c r="B52" s="4"/>
      <c r="C52" s="4"/>
      <c r="D52" s="4"/>
      <c r="E52" s="2"/>
      <c r="F52" s="4"/>
      <c r="G52" s="134"/>
      <c r="H52" s="134"/>
      <c r="I52" s="134"/>
      <c r="J52" s="134"/>
      <c r="K52" s="134"/>
      <c r="L52" s="134"/>
      <c r="M52" s="134"/>
      <c r="N52" s="135"/>
    </row>
    <row r="53" spans="1:14" ht="20.25" customHeight="1">
      <c r="A53" s="8"/>
      <c r="B53" s="4" t="s">
        <v>81</v>
      </c>
      <c r="C53" s="4"/>
      <c r="D53" s="4"/>
      <c r="E53" s="2"/>
      <c r="F53" s="4"/>
      <c r="G53" s="134">
        <f>+G33</f>
        <v>-34812726</v>
      </c>
      <c r="H53" s="134"/>
      <c r="I53" s="134">
        <f>+I33</f>
        <v>119429098</v>
      </c>
      <c r="J53" s="134"/>
      <c r="K53" s="134">
        <f>+K33</f>
        <v>-35861471</v>
      </c>
      <c r="L53" s="134"/>
      <c r="M53" s="134">
        <f>+M33</f>
        <v>93935730</v>
      </c>
      <c r="N53" s="135"/>
    </row>
    <row r="54" spans="1:14" ht="20.25" customHeight="1">
      <c r="A54" s="8"/>
      <c r="B54" s="4" t="s">
        <v>55</v>
      </c>
      <c r="C54" s="4"/>
      <c r="D54" s="4"/>
      <c r="E54" s="2"/>
      <c r="F54" s="4"/>
      <c r="G54" s="94" t="s">
        <v>41</v>
      </c>
      <c r="H54" s="94"/>
      <c r="I54" s="94" t="s">
        <v>41</v>
      </c>
      <c r="J54" s="94"/>
      <c r="K54" s="94" t="s">
        <v>41</v>
      </c>
      <c r="L54" s="94"/>
      <c r="M54" s="94" t="s">
        <v>41</v>
      </c>
      <c r="N54" s="135"/>
    </row>
    <row r="55" spans="1:14" ht="20.25" customHeight="1" thickBot="1">
      <c r="A55" s="8"/>
      <c r="B55" s="4"/>
      <c r="C55" s="4"/>
      <c r="D55" s="4"/>
      <c r="E55" s="2"/>
      <c r="F55" s="4"/>
      <c r="G55" s="140">
        <f>SUM(G53:G54)</f>
        <v>-34812726</v>
      </c>
      <c r="H55" s="134"/>
      <c r="I55" s="140">
        <f>SUM(I53:I54)</f>
        <v>119429098</v>
      </c>
      <c r="J55" s="134"/>
      <c r="K55" s="140">
        <f>SUM(K53:K54)</f>
        <v>-35861471</v>
      </c>
      <c r="L55" s="134"/>
      <c r="M55" s="140">
        <f>SUM(M53:M54)</f>
        <v>93935730</v>
      </c>
      <c r="N55" s="135"/>
    </row>
    <row r="56" spans="4:14" ht="6" customHeight="1" thickTop="1">
      <c r="D56" s="4"/>
      <c r="E56" s="2"/>
      <c r="F56" s="4"/>
      <c r="G56" s="45"/>
      <c r="H56" s="45"/>
      <c r="I56" s="45"/>
      <c r="J56" s="45"/>
      <c r="K56" s="45"/>
      <c r="L56" s="45"/>
      <c r="M56" s="45"/>
      <c r="N56" s="135"/>
    </row>
    <row r="57" spans="1:14" ht="20.25" customHeight="1">
      <c r="A57" s="8" t="s">
        <v>91</v>
      </c>
      <c r="B57" s="4"/>
      <c r="D57" s="4"/>
      <c r="E57" s="2"/>
      <c r="F57" s="4"/>
      <c r="G57" s="193"/>
      <c r="H57" s="45"/>
      <c r="I57" s="45"/>
      <c r="J57" s="45"/>
      <c r="K57" s="45"/>
      <c r="L57" s="45"/>
      <c r="M57" s="45"/>
      <c r="N57" s="46"/>
    </row>
    <row r="58" spans="2:14" ht="20.25" customHeight="1">
      <c r="B58" s="4" t="s">
        <v>81</v>
      </c>
      <c r="D58" s="4"/>
      <c r="E58" s="2"/>
      <c r="F58" s="4"/>
      <c r="G58" s="134">
        <f>+G50</f>
        <v>-35605831</v>
      </c>
      <c r="H58" s="45"/>
      <c r="I58" s="10">
        <f>+I50</f>
        <v>114430913</v>
      </c>
      <c r="J58" s="45"/>
      <c r="K58" s="134">
        <f>+K50</f>
        <v>-36560855</v>
      </c>
      <c r="L58" s="45"/>
      <c r="M58" s="10">
        <f>+M50</f>
        <v>88997433</v>
      </c>
      <c r="N58" s="46"/>
    </row>
    <row r="59" spans="2:14" ht="20.25" customHeight="1">
      <c r="B59" s="4" t="s">
        <v>55</v>
      </c>
      <c r="D59" s="4"/>
      <c r="E59" s="2"/>
      <c r="F59" s="4"/>
      <c r="G59" s="94" t="s">
        <v>41</v>
      </c>
      <c r="H59" s="94"/>
      <c r="I59" s="94" t="s">
        <v>41</v>
      </c>
      <c r="J59" s="94"/>
      <c r="K59" s="94" t="s">
        <v>41</v>
      </c>
      <c r="L59" s="94"/>
      <c r="M59" s="94" t="s">
        <v>41</v>
      </c>
      <c r="N59" s="46"/>
    </row>
    <row r="60" spans="4:14" ht="20.25" customHeight="1" thickBot="1">
      <c r="D60" s="4"/>
      <c r="E60" s="2"/>
      <c r="F60" s="4"/>
      <c r="G60" s="140">
        <f>SUM(G58:G59)</f>
        <v>-35605831</v>
      </c>
      <c r="H60" s="45"/>
      <c r="I60" s="47">
        <f>SUM(I58:I59)</f>
        <v>114430913</v>
      </c>
      <c r="J60" s="45"/>
      <c r="K60" s="140">
        <f>SUM(K58:K59)</f>
        <v>-36560855</v>
      </c>
      <c r="L60" s="45"/>
      <c r="M60" s="47">
        <f>SUM(M58:M59)</f>
        <v>88997433</v>
      </c>
      <c r="N60" s="141"/>
    </row>
    <row r="61" spans="4:14" ht="6" customHeight="1" thickTop="1">
      <c r="D61" s="4"/>
      <c r="E61" s="2"/>
      <c r="F61" s="4"/>
      <c r="G61" s="45"/>
      <c r="H61" s="45"/>
      <c r="I61" s="45"/>
      <c r="J61" s="45"/>
      <c r="K61" s="45"/>
      <c r="L61" s="45"/>
      <c r="M61" s="45"/>
      <c r="N61" s="46"/>
    </row>
    <row r="62" spans="1:14" ht="20.25" customHeight="1" thickBot="1">
      <c r="A62" s="49" t="s">
        <v>178</v>
      </c>
      <c r="D62" s="4"/>
      <c r="E62" s="43">
        <v>27</v>
      </c>
      <c r="F62" s="4"/>
      <c r="G62" s="176">
        <f>G53/1122297625</f>
        <v>-0.031019156794526763</v>
      </c>
      <c r="H62" s="177"/>
      <c r="I62" s="176">
        <f>I53/1122297625</f>
        <v>0.10641481843998378</v>
      </c>
      <c r="J62" s="177"/>
      <c r="K62" s="176">
        <f>K53/1122297625</f>
        <v>-0.03195361925496367</v>
      </c>
      <c r="L62" s="177"/>
      <c r="M62" s="176">
        <f>M53/1122297625</f>
        <v>0.08369948212266777</v>
      </c>
      <c r="N62" s="46"/>
    </row>
    <row r="63" ht="24.75" customHeight="1" thickTop="1">
      <c r="N63" s="48"/>
    </row>
    <row r="64" spans="7:11" ht="21">
      <c r="G64" s="194"/>
      <c r="I64" s="189"/>
      <c r="K64" s="191"/>
    </row>
    <row r="65" spans="7:11" ht="21">
      <c r="G65" s="194"/>
      <c r="I65" s="189"/>
      <c r="K65" s="192"/>
    </row>
  </sheetData>
  <sheetProtection/>
  <mergeCells count="3">
    <mergeCell ref="G5:M5"/>
    <mergeCell ref="G6:I6"/>
    <mergeCell ref="K6:M6"/>
  </mergeCells>
  <printOptions/>
  <pageMargins left="0.7086614173228347" right="0.11811023622047245" top="0.7480314960629921" bottom="0.5905511811023623" header="0.3937007874015748" footer="0.3937007874015748"/>
  <pageSetup firstPageNumber="9" useFirstPageNumber="1" horizontalDpi="600" verticalDpi="600" orientation="portrait" paperSize="9" scale="65" r:id="rId1"/>
  <headerFooter alignWithMargins="0">
    <oddFooter>&amp;L&amp;14หมายเหตุประกอบงบการเงินเป็นส่วนหนึ่งของงบการเงินนี้&amp;R&amp;14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92"/>
  <sheetViews>
    <sheetView view="pageBreakPreview" zoomScaleNormal="90" zoomScaleSheetLayoutView="100" workbookViewId="0" topLeftCell="C22">
      <selection activeCell="D28" sqref="D28"/>
    </sheetView>
  </sheetViews>
  <sheetFormatPr defaultColWidth="6.140625" defaultRowHeight="24.75" customHeight="1"/>
  <cols>
    <col min="1" max="1" width="10.421875" style="60" customWidth="1"/>
    <col min="2" max="2" width="45.140625" style="60" customWidth="1"/>
    <col min="3" max="3" width="1.28515625" style="60" customWidth="1"/>
    <col min="4" max="4" width="12.00390625" style="60" customWidth="1"/>
    <col min="5" max="5" width="1.1484375" style="60" customWidth="1"/>
    <col min="6" max="6" width="15.7109375" style="60" customWidth="1"/>
    <col min="7" max="7" width="1.1484375" style="60" customWidth="1"/>
    <col min="8" max="8" width="15.7109375" style="60" customWidth="1"/>
    <col min="9" max="9" width="1.1484375" style="60" customWidth="1"/>
    <col min="10" max="10" width="15.7109375" style="60" customWidth="1"/>
    <col min="11" max="11" width="1.1484375" style="60" customWidth="1"/>
    <col min="12" max="12" width="15.7109375" style="60" customWidth="1"/>
    <col min="13" max="13" width="1.1484375" style="60" customWidth="1"/>
    <col min="14" max="14" width="25.57421875" style="60" customWidth="1"/>
    <col min="15" max="15" width="1.1484375" style="60" customWidth="1"/>
    <col min="16" max="16" width="16.7109375" style="60" customWidth="1"/>
    <col min="17" max="17" width="1.1484375" style="60" customWidth="1"/>
    <col min="18" max="18" width="15.7109375" style="60" customWidth="1"/>
    <col min="19" max="19" width="1.1484375" style="60" customWidth="1"/>
    <col min="20" max="20" width="15.7109375" style="60" customWidth="1"/>
    <col min="21" max="21" width="3.7109375" style="60" customWidth="1"/>
    <col min="22" max="22" width="10.421875" style="60" bestFit="1" customWidth="1"/>
    <col min="23" max="23" width="6.57421875" style="60" bestFit="1" customWidth="1"/>
    <col min="24" max="16384" width="6.140625" style="60" customWidth="1"/>
  </cols>
  <sheetData>
    <row r="1" spans="1:21" ht="24" customHeight="1">
      <c r="A1" s="6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4"/>
      <c r="S1" s="4"/>
      <c r="T1" s="4"/>
      <c r="U1" s="87"/>
    </row>
    <row r="2" spans="1:21" ht="24" customHeight="1">
      <c r="A2" s="67" t="s">
        <v>40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4"/>
      <c r="S2" s="4"/>
      <c r="T2" s="4"/>
      <c r="U2" s="87"/>
    </row>
    <row r="3" spans="1:21" ht="24" customHeight="1">
      <c r="A3" s="67" t="s">
        <v>164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8"/>
      <c r="Q3" s="8"/>
      <c r="R3" s="8"/>
      <c r="S3" s="8"/>
      <c r="T3" s="8"/>
      <c r="U3" s="8"/>
    </row>
    <row r="4" spans="1:16" ht="7.5" customHeight="1">
      <c r="A4" s="62"/>
      <c r="B4" s="62"/>
      <c r="C4" s="62"/>
      <c r="D4" s="62"/>
      <c r="E4" s="62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21" ht="21.75" customHeight="1">
      <c r="A5" s="62"/>
      <c r="B5" s="62"/>
      <c r="C5" s="62"/>
      <c r="D5" s="62"/>
      <c r="E5" s="62"/>
      <c r="F5" s="199" t="s">
        <v>80</v>
      </c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"/>
    </row>
    <row r="6" spans="1:21" ht="21.75" customHeight="1">
      <c r="A6" s="62"/>
      <c r="B6" s="62"/>
      <c r="C6" s="62"/>
      <c r="D6" s="62"/>
      <c r="E6" s="62"/>
      <c r="F6" s="200" t="s">
        <v>1</v>
      </c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"/>
    </row>
    <row r="7" spans="1:21" ht="21.75" customHeight="1">
      <c r="A7" s="4"/>
      <c r="B7" s="4"/>
      <c r="C7" s="4"/>
      <c r="D7" s="4"/>
      <c r="E7" s="62"/>
      <c r="G7" s="2"/>
      <c r="H7" s="2"/>
      <c r="I7" s="2"/>
      <c r="J7" s="2"/>
      <c r="K7" s="2"/>
      <c r="L7" s="2"/>
      <c r="M7" s="2"/>
      <c r="N7" s="75" t="s">
        <v>59</v>
      </c>
      <c r="O7" s="4"/>
      <c r="P7" s="2"/>
      <c r="Q7" s="4"/>
      <c r="R7" s="2"/>
      <c r="S7" s="4"/>
      <c r="T7" s="4"/>
      <c r="U7" s="4"/>
    </row>
    <row r="8" spans="1:21" ht="21.75" customHeight="1">
      <c r="A8" s="4"/>
      <c r="B8" s="4"/>
      <c r="C8" s="4"/>
      <c r="D8" s="4"/>
      <c r="E8" s="62"/>
      <c r="G8" s="2"/>
      <c r="H8" s="2"/>
      <c r="I8" s="2"/>
      <c r="J8" s="2"/>
      <c r="K8" s="2"/>
      <c r="L8" s="2"/>
      <c r="M8" s="2"/>
      <c r="N8" s="99" t="s">
        <v>19</v>
      </c>
      <c r="O8" s="4"/>
      <c r="P8" s="2"/>
      <c r="Q8" s="4"/>
      <c r="R8" s="2"/>
      <c r="S8" s="4"/>
      <c r="T8" s="4"/>
      <c r="U8" s="4"/>
    </row>
    <row r="9" spans="1:21" ht="21.75" customHeight="1">
      <c r="A9" s="4"/>
      <c r="B9" s="4"/>
      <c r="C9" s="4"/>
      <c r="D9" s="4"/>
      <c r="E9" s="62"/>
      <c r="G9" s="2"/>
      <c r="H9" s="2"/>
      <c r="I9" s="2"/>
      <c r="J9" s="199" t="s">
        <v>154</v>
      </c>
      <c r="K9" s="199"/>
      <c r="L9" s="199"/>
      <c r="M9" s="2"/>
      <c r="N9" s="91" t="s">
        <v>98</v>
      </c>
      <c r="O9" s="4"/>
      <c r="P9" s="2"/>
      <c r="Q9" s="4"/>
      <c r="R9" s="2"/>
      <c r="S9" s="4"/>
      <c r="T9" s="4"/>
      <c r="U9" s="4"/>
    </row>
    <row r="10" spans="1:18" ht="21.75" customHeight="1">
      <c r="A10" s="4"/>
      <c r="B10" s="4"/>
      <c r="C10" s="4"/>
      <c r="D10" s="4"/>
      <c r="E10" s="4"/>
      <c r="G10" s="2"/>
      <c r="H10" s="2"/>
      <c r="I10" s="2"/>
      <c r="J10" s="2" t="s">
        <v>42</v>
      </c>
      <c r="K10" s="2"/>
      <c r="L10" s="2"/>
      <c r="M10" s="2"/>
      <c r="N10" s="2" t="s">
        <v>74</v>
      </c>
      <c r="O10" s="2"/>
      <c r="P10" s="2" t="s">
        <v>63</v>
      </c>
      <c r="R10" s="2" t="s">
        <v>92</v>
      </c>
    </row>
    <row r="11" spans="1:21" ht="21.75" customHeight="1">
      <c r="A11" s="4"/>
      <c r="B11" s="4"/>
      <c r="C11" s="4"/>
      <c r="D11" s="4"/>
      <c r="E11" s="4"/>
      <c r="F11" s="70" t="s">
        <v>70</v>
      </c>
      <c r="G11" s="2"/>
      <c r="H11" s="2"/>
      <c r="I11" s="2"/>
      <c r="J11" s="2" t="s">
        <v>43</v>
      </c>
      <c r="K11" s="2"/>
      <c r="L11" s="2"/>
      <c r="M11" s="2"/>
      <c r="N11" s="2" t="s">
        <v>93</v>
      </c>
      <c r="O11" s="2"/>
      <c r="P11" s="2" t="s">
        <v>19</v>
      </c>
      <c r="R11" s="2" t="s">
        <v>94</v>
      </c>
      <c r="T11" s="2" t="s">
        <v>63</v>
      </c>
      <c r="U11" s="2"/>
    </row>
    <row r="12" spans="1:21" ht="21.75" customHeight="1">
      <c r="A12" s="4"/>
      <c r="B12" s="4"/>
      <c r="C12" s="4"/>
      <c r="D12" s="71" t="s">
        <v>2</v>
      </c>
      <c r="E12" s="4"/>
      <c r="F12" s="71" t="s">
        <v>71</v>
      </c>
      <c r="G12" s="2"/>
      <c r="H12" s="65" t="s">
        <v>46</v>
      </c>
      <c r="I12" s="2"/>
      <c r="J12" s="65" t="s">
        <v>21</v>
      </c>
      <c r="K12" s="2"/>
      <c r="L12" s="65" t="s">
        <v>44</v>
      </c>
      <c r="M12" s="2"/>
      <c r="N12" s="65" t="s">
        <v>95</v>
      </c>
      <c r="O12" s="2"/>
      <c r="P12" s="65" t="s">
        <v>82</v>
      </c>
      <c r="Q12" s="4"/>
      <c r="R12" s="65" t="s">
        <v>56</v>
      </c>
      <c r="S12" s="4"/>
      <c r="T12" s="65" t="s">
        <v>19</v>
      </c>
      <c r="U12" s="2"/>
    </row>
    <row r="13" spans="1:21" ht="7.5" customHeight="1">
      <c r="A13" s="4"/>
      <c r="B13" s="4"/>
      <c r="C13" s="4"/>
      <c r="D13" s="4"/>
      <c r="E13" s="4"/>
      <c r="F13" s="70"/>
      <c r="G13" s="2"/>
      <c r="H13" s="2"/>
      <c r="I13" s="2"/>
      <c r="J13" s="2"/>
      <c r="K13" s="2"/>
      <c r="L13" s="2"/>
      <c r="M13" s="2"/>
      <c r="N13" s="2"/>
      <c r="O13" s="2"/>
      <c r="P13" s="2"/>
      <c r="Q13" s="4"/>
      <c r="R13" s="2"/>
      <c r="S13" s="4"/>
      <c r="T13" s="2"/>
      <c r="U13" s="2"/>
    </row>
    <row r="14" spans="1:22" ht="21.75" customHeight="1">
      <c r="A14" s="79" t="s">
        <v>162</v>
      </c>
      <c r="F14" s="73">
        <v>1122297625</v>
      </c>
      <c r="H14" s="73">
        <v>208730146</v>
      </c>
      <c r="I14" s="73"/>
      <c r="J14" s="73">
        <v>8708624</v>
      </c>
      <c r="L14" s="185">
        <v>195393</v>
      </c>
      <c r="N14" s="185">
        <v>-1657901</v>
      </c>
      <c r="P14" s="10">
        <f>SUM(F14:N14)</f>
        <v>1338273887</v>
      </c>
      <c r="R14" s="168">
        <v>340</v>
      </c>
      <c r="T14" s="10">
        <f>SUM(P14:R14)</f>
        <v>1338274227</v>
      </c>
      <c r="U14" s="10"/>
      <c r="V14" s="73"/>
    </row>
    <row r="15" spans="1:21" ht="21.75" customHeight="1">
      <c r="A15" s="79" t="s">
        <v>96</v>
      </c>
      <c r="F15" s="73"/>
      <c r="H15" s="73"/>
      <c r="I15" s="73"/>
      <c r="J15" s="94"/>
      <c r="L15" s="73"/>
      <c r="N15" s="73"/>
      <c r="P15" s="10"/>
      <c r="R15" s="145"/>
      <c r="T15" s="10"/>
      <c r="U15" s="10"/>
    </row>
    <row r="16" spans="1:21" ht="21.75" customHeight="1">
      <c r="A16" s="144" t="s">
        <v>147</v>
      </c>
      <c r="D16" s="93">
        <v>28</v>
      </c>
      <c r="F16" s="125" t="s">
        <v>41</v>
      </c>
      <c r="G16" s="99"/>
      <c r="H16" s="143" t="s">
        <v>41</v>
      </c>
      <c r="I16" s="143"/>
      <c r="J16" s="92" t="s">
        <v>41</v>
      </c>
      <c r="K16" s="99"/>
      <c r="L16" s="94">
        <v>-11220803</v>
      </c>
      <c r="M16" s="99"/>
      <c r="N16" s="94" t="s">
        <v>41</v>
      </c>
      <c r="O16" s="99"/>
      <c r="P16" s="10">
        <f>SUM(F16:O16)</f>
        <v>-11220803</v>
      </c>
      <c r="Q16" s="99"/>
      <c r="R16" s="94" t="s">
        <v>41</v>
      </c>
      <c r="T16" s="10">
        <f>SUM(P16:R16)</f>
        <v>-11220803</v>
      </c>
      <c r="U16" s="10"/>
    </row>
    <row r="17" spans="1:21" ht="21.75" customHeight="1">
      <c r="A17" s="126" t="s">
        <v>142</v>
      </c>
      <c r="D17" s="93">
        <v>28</v>
      </c>
      <c r="F17" s="125" t="s">
        <v>41</v>
      </c>
      <c r="G17" s="143"/>
      <c r="H17" s="171" t="s">
        <v>41</v>
      </c>
      <c r="I17" s="143"/>
      <c r="J17" s="184">
        <v>4696787</v>
      </c>
      <c r="K17" s="99"/>
      <c r="L17" s="184">
        <f>-J17</f>
        <v>-4696787</v>
      </c>
      <c r="M17" s="99"/>
      <c r="N17" s="94" t="s">
        <v>41</v>
      </c>
      <c r="O17" s="99"/>
      <c r="P17" s="32" t="s">
        <v>41</v>
      </c>
      <c r="Q17" s="99"/>
      <c r="R17" s="94" t="s">
        <v>41</v>
      </c>
      <c r="T17" s="32" t="s">
        <v>41</v>
      </c>
      <c r="U17" s="10"/>
    </row>
    <row r="18" spans="1:21" ht="21.75" customHeight="1">
      <c r="A18" s="79" t="s">
        <v>97</v>
      </c>
      <c r="F18" s="198" t="s">
        <v>41</v>
      </c>
      <c r="H18" s="172" t="s">
        <v>41</v>
      </c>
      <c r="I18" s="143"/>
      <c r="J18" s="151">
        <f>SUM(J16:J17)</f>
        <v>4696787</v>
      </c>
      <c r="K18" s="99"/>
      <c r="L18" s="151">
        <f>SUM(L16:L17)</f>
        <v>-15917590</v>
      </c>
      <c r="M18" s="99"/>
      <c r="N18" s="172" t="s">
        <v>41</v>
      </c>
      <c r="O18" s="99"/>
      <c r="P18" s="151">
        <f>SUM(P16:P17)</f>
        <v>-11220803</v>
      </c>
      <c r="Q18" s="99"/>
      <c r="R18" s="146" t="s">
        <v>41</v>
      </c>
      <c r="T18" s="98">
        <f>SUM(T16:T17)</f>
        <v>-11220803</v>
      </c>
      <c r="U18" s="10"/>
    </row>
    <row r="19" spans="1:21" ht="21.75" customHeight="1">
      <c r="A19" s="8" t="s">
        <v>106</v>
      </c>
      <c r="F19" s="94"/>
      <c r="G19" s="27"/>
      <c r="H19" s="94"/>
      <c r="I19" s="94"/>
      <c r="J19" s="94"/>
      <c r="K19" s="10"/>
      <c r="L19" s="92"/>
      <c r="M19" s="10"/>
      <c r="N19" s="92"/>
      <c r="O19" s="10"/>
      <c r="P19" s="152"/>
      <c r="Q19" s="4"/>
      <c r="R19" s="145"/>
      <c r="S19" s="4"/>
      <c r="T19" s="11"/>
      <c r="U19" s="11"/>
    </row>
    <row r="20" spans="1:21" ht="21.75" customHeight="1">
      <c r="A20" s="4" t="s">
        <v>139</v>
      </c>
      <c r="F20" s="94" t="s">
        <v>41</v>
      </c>
      <c r="G20" s="27"/>
      <c r="H20" s="94" t="s">
        <v>41</v>
      </c>
      <c r="I20" s="94"/>
      <c r="J20" s="94" t="s">
        <v>41</v>
      </c>
      <c r="K20" s="10"/>
      <c r="L20" s="94">
        <f>+งบกำไรขาดทุนเบ็ดเสร็จ!I33</f>
        <v>119429098</v>
      </c>
      <c r="M20" s="10"/>
      <c r="N20" s="94" t="s">
        <v>41</v>
      </c>
      <c r="O20" s="10"/>
      <c r="P20" s="10">
        <f>SUM(F20:N20)</f>
        <v>119429098</v>
      </c>
      <c r="Q20" s="4"/>
      <c r="R20" s="94" t="s">
        <v>41</v>
      </c>
      <c r="S20" s="4"/>
      <c r="T20" s="10">
        <f>SUM(P20:R20)</f>
        <v>119429098</v>
      </c>
      <c r="U20" s="11"/>
    </row>
    <row r="21" spans="1:21" ht="21.75" customHeight="1">
      <c r="A21" s="4" t="s">
        <v>98</v>
      </c>
      <c r="F21" s="94" t="s">
        <v>41</v>
      </c>
      <c r="G21" s="27"/>
      <c r="H21" s="94" t="s">
        <v>41</v>
      </c>
      <c r="I21" s="94"/>
      <c r="J21" s="94" t="s">
        <v>41</v>
      </c>
      <c r="K21" s="10"/>
      <c r="L21" s="94">
        <f>+งบกำไรขาดทุนเบ็ดเสร็จ!I47</f>
        <v>-2089152</v>
      </c>
      <c r="M21" s="10"/>
      <c r="N21" s="94">
        <f>+งบกำไรขาดทุนเบ็ดเสร็จ!I41</f>
        <v>-2909033</v>
      </c>
      <c r="O21" s="10"/>
      <c r="P21" s="10">
        <f>SUM(F21:N21)</f>
        <v>-4998185</v>
      </c>
      <c r="Q21" s="4"/>
      <c r="R21" s="94" t="s">
        <v>41</v>
      </c>
      <c r="S21" s="4"/>
      <c r="T21" s="10">
        <f>SUM(P21:R21)</f>
        <v>-4998185</v>
      </c>
      <c r="U21" s="11"/>
    </row>
    <row r="22" spans="1:21" ht="21.75" customHeight="1">
      <c r="A22" s="4" t="s">
        <v>107</v>
      </c>
      <c r="F22" s="146" t="s">
        <v>41</v>
      </c>
      <c r="G22" s="94"/>
      <c r="H22" s="146" t="s">
        <v>41</v>
      </c>
      <c r="I22" s="94"/>
      <c r="J22" s="146" t="s">
        <v>41</v>
      </c>
      <c r="K22" s="94"/>
      <c r="L22" s="146">
        <f>SUM(L20:L21)</f>
        <v>117339946</v>
      </c>
      <c r="M22" s="32"/>
      <c r="N22" s="146">
        <f>SUM(N20:N21)</f>
        <v>-2909033</v>
      </c>
      <c r="O22" s="32"/>
      <c r="P22" s="188">
        <f>SUM(P20:P21)</f>
        <v>114430913</v>
      </c>
      <c r="Q22" s="4"/>
      <c r="R22" s="188" t="s">
        <v>41</v>
      </c>
      <c r="S22" s="4"/>
      <c r="T22" s="44">
        <f>SUM(P22:R22)</f>
        <v>114430913</v>
      </c>
      <c r="U22" s="11"/>
    </row>
    <row r="23" spans="1:22" ht="21.75" customHeight="1" thickBot="1">
      <c r="A23" s="79" t="s">
        <v>146</v>
      </c>
      <c r="F23" s="195">
        <f>SUM(F14,F18,F22)</f>
        <v>1122297625</v>
      </c>
      <c r="H23" s="195">
        <f>SUM(H14,H18,H22)</f>
        <v>208730146</v>
      </c>
      <c r="I23" s="149"/>
      <c r="J23" s="195">
        <f>SUM(J14,J18,J22)</f>
        <v>13405411</v>
      </c>
      <c r="K23" s="149"/>
      <c r="L23" s="195">
        <f>L14+L18+L22</f>
        <v>101617749</v>
      </c>
      <c r="M23" s="149"/>
      <c r="N23" s="195">
        <f>SUM(N14,N18,N22)</f>
        <v>-4566934</v>
      </c>
      <c r="P23" s="47">
        <f>+P14+P18+P22</f>
        <v>1441483997</v>
      </c>
      <c r="R23" s="196">
        <v>340</v>
      </c>
      <c r="T23" s="47">
        <f>SUM(P23:R23)</f>
        <v>1441484337</v>
      </c>
      <c r="U23" s="10"/>
      <c r="V23" s="80">
        <f>+T23-งบแสดงฐานะการเงิน!J72</f>
        <v>0</v>
      </c>
    </row>
    <row r="24" spans="1:22" ht="21.75" customHeight="1" thickTop="1">
      <c r="A24" s="79"/>
      <c r="F24" s="168"/>
      <c r="H24" s="168"/>
      <c r="I24" s="149"/>
      <c r="J24" s="168"/>
      <c r="K24" s="149"/>
      <c r="L24" s="168"/>
      <c r="M24" s="149"/>
      <c r="N24" s="168"/>
      <c r="P24" s="10"/>
      <c r="R24" s="94"/>
      <c r="T24" s="10"/>
      <c r="U24" s="10"/>
      <c r="V24" s="73"/>
    </row>
    <row r="25" spans="1:22" ht="21.75" customHeight="1">
      <c r="A25" s="79" t="s">
        <v>165</v>
      </c>
      <c r="F25" s="168">
        <v>1122297625</v>
      </c>
      <c r="H25" s="168">
        <v>208730146</v>
      </c>
      <c r="I25" s="149"/>
      <c r="J25" s="168">
        <v>13405411</v>
      </c>
      <c r="K25" s="149"/>
      <c r="L25" s="168">
        <v>101617749</v>
      </c>
      <c r="M25" s="149"/>
      <c r="N25" s="168">
        <v>-4566934</v>
      </c>
      <c r="P25" s="10">
        <f>SUM(F25:N25)</f>
        <v>1441483997</v>
      </c>
      <c r="R25" s="94">
        <v>340</v>
      </c>
      <c r="T25" s="10">
        <f>SUM(P25:R25)</f>
        <v>1441484337</v>
      </c>
      <c r="U25" s="10"/>
      <c r="V25" s="73"/>
    </row>
    <row r="26" spans="1:21" ht="21.75" customHeight="1">
      <c r="A26" s="61" t="s">
        <v>96</v>
      </c>
      <c r="F26" s="94"/>
      <c r="G26" s="27"/>
      <c r="H26" s="94"/>
      <c r="I26" s="94"/>
      <c r="J26" s="94"/>
      <c r="K26" s="10"/>
      <c r="L26" s="92"/>
      <c r="M26" s="10"/>
      <c r="N26" s="92"/>
      <c r="O26" s="10"/>
      <c r="P26" s="10"/>
      <c r="Q26" s="4"/>
      <c r="R26" s="145"/>
      <c r="S26" s="4"/>
      <c r="T26" s="11"/>
      <c r="U26" s="11"/>
    </row>
    <row r="27" spans="1:21" ht="21.75" customHeight="1">
      <c r="A27" s="126" t="s">
        <v>147</v>
      </c>
      <c r="B27" s="126"/>
      <c r="C27" s="159"/>
      <c r="D27" s="159" t="s">
        <v>179</v>
      </c>
      <c r="F27" s="125" t="s">
        <v>41</v>
      </c>
      <c r="G27" s="27"/>
      <c r="H27" s="125" t="s">
        <v>41</v>
      </c>
      <c r="I27" s="94"/>
      <c r="J27" s="125" t="s">
        <v>41</v>
      </c>
      <c r="K27" s="10"/>
      <c r="L27" s="184">
        <v>-22445254</v>
      </c>
      <c r="M27" s="10"/>
      <c r="N27" s="125" t="s">
        <v>41</v>
      </c>
      <c r="O27" s="10"/>
      <c r="P27" s="13">
        <f>SUM(F27:O27)</f>
        <v>-22445254</v>
      </c>
      <c r="Q27" s="4"/>
      <c r="R27" s="125" t="s">
        <v>41</v>
      </c>
      <c r="S27" s="4"/>
      <c r="T27" s="13">
        <f>SUM(P27:R27)</f>
        <v>-22445254</v>
      </c>
      <c r="U27" s="11"/>
    </row>
    <row r="28" spans="1:21" ht="21.75" customHeight="1">
      <c r="A28" s="61" t="s">
        <v>97</v>
      </c>
      <c r="F28" s="198" t="s">
        <v>41</v>
      </c>
      <c r="G28" s="125"/>
      <c r="H28" s="198" t="s">
        <v>41</v>
      </c>
      <c r="I28" s="125"/>
      <c r="J28" s="198" t="s">
        <v>41</v>
      </c>
      <c r="K28" s="10"/>
      <c r="L28" s="151">
        <f>SUM(L27:L27)</f>
        <v>-22445254</v>
      </c>
      <c r="M28" s="125"/>
      <c r="N28" s="198" t="s">
        <v>41</v>
      </c>
      <c r="O28" s="125"/>
      <c r="P28" s="151">
        <f>SUM(P27:P27)</f>
        <v>-22445254</v>
      </c>
      <c r="Q28" s="10"/>
      <c r="R28" s="198" t="s">
        <v>41</v>
      </c>
      <c r="S28" s="10"/>
      <c r="T28" s="151">
        <f>SUM(T27:T27)</f>
        <v>-22445254</v>
      </c>
      <c r="U28" s="11"/>
    </row>
    <row r="29" spans="1:21" ht="21.75" customHeight="1">
      <c r="A29" s="8" t="s">
        <v>106</v>
      </c>
      <c r="F29" s="149"/>
      <c r="G29" s="27"/>
      <c r="H29" s="94"/>
      <c r="I29" s="94"/>
      <c r="J29" s="94"/>
      <c r="K29" s="10"/>
      <c r="L29" s="92"/>
      <c r="M29" s="10"/>
      <c r="N29" s="92"/>
      <c r="O29" s="10"/>
      <c r="P29" s="152"/>
      <c r="Q29" s="4"/>
      <c r="R29" s="145"/>
      <c r="S29" s="4"/>
      <c r="T29" s="11"/>
      <c r="U29" s="11"/>
    </row>
    <row r="30" spans="1:21" ht="21.75" customHeight="1">
      <c r="A30" s="4" t="s">
        <v>171</v>
      </c>
      <c r="F30" s="94" t="s">
        <v>41</v>
      </c>
      <c r="G30" s="27"/>
      <c r="H30" s="94" t="s">
        <v>41</v>
      </c>
      <c r="I30" s="94"/>
      <c r="J30" s="94" t="s">
        <v>41</v>
      </c>
      <c r="K30" s="10"/>
      <c r="L30" s="94">
        <f>+งบกำไรขาดทุนเบ็ดเสร็จ!G33</f>
        <v>-34812726</v>
      </c>
      <c r="M30" s="10"/>
      <c r="N30" s="94" t="s">
        <v>41</v>
      </c>
      <c r="O30" s="10"/>
      <c r="P30" s="72">
        <f>SUM(F30:N30)</f>
        <v>-34812726</v>
      </c>
      <c r="Q30" s="4"/>
      <c r="R30" s="94" t="s">
        <v>41</v>
      </c>
      <c r="S30" s="4"/>
      <c r="T30" s="11">
        <f>SUM(P30:S30)</f>
        <v>-34812726</v>
      </c>
      <c r="U30" s="11"/>
    </row>
    <row r="31" spans="1:21" ht="21.75" customHeight="1">
      <c r="A31" s="4" t="s">
        <v>98</v>
      </c>
      <c r="F31" s="94" t="s">
        <v>41</v>
      </c>
      <c r="G31" s="27"/>
      <c r="H31" s="94" t="s">
        <v>41</v>
      </c>
      <c r="I31" s="94"/>
      <c r="J31" s="94" t="s">
        <v>41</v>
      </c>
      <c r="K31" s="10"/>
      <c r="L31" s="72">
        <f>+งบกำไรขาดทุนเบ็ดเสร็จ!G47</f>
        <v>-49347</v>
      </c>
      <c r="M31" s="10"/>
      <c r="N31" s="92">
        <f>+งบกำไรขาดทุนเบ็ดเสร็จ!G41</f>
        <v>-743758</v>
      </c>
      <c r="O31" s="10"/>
      <c r="P31" s="72">
        <f>SUM(F31:N31)</f>
        <v>-793105</v>
      </c>
      <c r="Q31" s="4"/>
      <c r="R31" s="94" t="s">
        <v>41</v>
      </c>
      <c r="S31" s="4"/>
      <c r="T31" s="11">
        <f>SUM(P31:S31)</f>
        <v>-793105</v>
      </c>
      <c r="U31" s="11"/>
    </row>
    <row r="32" spans="1:22" ht="21.75" customHeight="1">
      <c r="A32" s="8" t="s">
        <v>107</v>
      </c>
      <c r="F32" s="146" t="s">
        <v>41</v>
      </c>
      <c r="G32" s="27"/>
      <c r="H32" s="146" t="s">
        <v>41</v>
      </c>
      <c r="I32" s="94"/>
      <c r="J32" s="146" t="s">
        <v>41</v>
      </c>
      <c r="K32" s="10"/>
      <c r="L32" s="146">
        <f>SUM(L30:L31)</f>
        <v>-34862073</v>
      </c>
      <c r="M32" s="10"/>
      <c r="N32" s="146">
        <f>SUM(N30:N31)</f>
        <v>-743758</v>
      </c>
      <c r="O32" s="10"/>
      <c r="P32" s="146">
        <f>SUM(P30:P31)</f>
        <v>-35605831</v>
      </c>
      <c r="Q32" s="4"/>
      <c r="R32" s="146" t="s">
        <v>41</v>
      </c>
      <c r="S32" s="4"/>
      <c r="T32" s="146">
        <f>SUM(T30:T31)</f>
        <v>-35605831</v>
      </c>
      <c r="U32" s="11"/>
      <c r="V32" s="153"/>
    </row>
    <row r="33" spans="1:22" ht="21.75" customHeight="1" thickBot="1">
      <c r="A33" s="79" t="s">
        <v>166</v>
      </c>
      <c r="B33" s="62"/>
      <c r="C33" s="62"/>
      <c r="D33" s="62"/>
      <c r="E33" s="62"/>
      <c r="F33" s="147">
        <f>SUM(F25,F28,F32)</f>
        <v>1122297625</v>
      </c>
      <c r="G33" s="10"/>
      <c r="H33" s="147">
        <f>SUM(H25,H28,H32)</f>
        <v>208730146</v>
      </c>
      <c r="I33" s="10"/>
      <c r="J33" s="147">
        <f>SUM(J25,J28,J32)</f>
        <v>13405411</v>
      </c>
      <c r="K33" s="10"/>
      <c r="L33" s="147">
        <f>SUM(L25,L28,L32)</f>
        <v>44310422</v>
      </c>
      <c r="M33" s="10"/>
      <c r="N33" s="147">
        <f>SUM(N25,N28,N32)</f>
        <v>-5310692</v>
      </c>
      <c r="O33" s="10"/>
      <c r="P33" s="147">
        <f>SUM(P25,P28,P32)</f>
        <v>1383432912</v>
      </c>
      <c r="Q33" s="4"/>
      <c r="R33" s="147">
        <f>SUM(R25,R28,R32)</f>
        <v>340</v>
      </c>
      <c r="S33" s="4"/>
      <c r="T33" s="147">
        <f>SUM(T25,T28,T32)</f>
        <v>1383433252</v>
      </c>
      <c r="U33" s="10"/>
      <c r="V33" s="80">
        <f>+T33-งบแสดงฐานะการเงิน!H72</f>
        <v>0</v>
      </c>
    </row>
    <row r="34" spans="1:21" ht="22.5" customHeight="1" thickTop="1">
      <c r="A34" s="4"/>
      <c r="B34" s="4"/>
      <c r="C34" s="4"/>
      <c r="D34" s="4"/>
      <c r="E34" s="4"/>
      <c r="F34" s="70"/>
      <c r="G34" s="2"/>
      <c r="H34" s="148"/>
      <c r="I34" s="148"/>
      <c r="J34" s="2"/>
      <c r="K34" s="2"/>
      <c r="L34" s="2"/>
      <c r="M34" s="2"/>
      <c r="N34" s="2"/>
      <c r="O34" s="2"/>
      <c r="P34" s="154"/>
      <c r="Q34" s="4"/>
      <c r="R34" s="2"/>
      <c r="S34" s="4"/>
      <c r="T34" s="2"/>
      <c r="U34" s="2"/>
    </row>
    <row r="35" spans="1:21" ht="24" customHeight="1">
      <c r="A35" s="61"/>
      <c r="B35" s="62"/>
      <c r="C35" s="62"/>
      <c r="D35" s="62"/>
      <c r="E35" s="62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6"/>
      <c r="Q35" s="4"/>
      <c r="R35" s="32"/>
      <c r="S35" s="4"/>
      <c r="T35" s="10"/>
      <c r="U35" s="10"/>
    </row>
    <row r="38" spans="12:18" s="80" customFormat="1" ht="24.75" customHeight="1">
      <c r="L38" s="74"/>
      <c r="R38" s="157"/>
    </row>
    <row r="39" s="80" customFormat="1" ht="24.75" customHeight="1"/>
    <row r="40" s="80" customFormat="1" ht="24.75" customHeight="1">
      <c r="L40" s="74"/>
    </row>
    <row r="41" s="80" customFormat="1" ht="24.75" customHeight="1">
      <c r="L41" s="74"/>
    </row>
    <row r="42" s="80" customFormat="1" ht="24.75" customHeight="1"/>
    <row r="43" s="80" customFormat="1" ht="24.75" customHeight="1"/>
    <row r="44" s="80" customFormat="1" ht="24.75" customHeight="1"/>
    <row r="45" s="80" customFormat="1" ht="24.75" customHeight="1"/>
    <row r="46" s="80" customFormat="1" ht="24.75" customHeight="1"/>
    <row r="47" s="80" customFormat="1" ht="24.75" customHeight="1"/>
    <row r="92" ht="24.75" customHeight="1">
      <c r="H92" s="60" t="s">
        <v>57</v>
      </c>
    </row>
  </sheetData>
  <sheetProtection/>
  <mergeCells count="3">
    <mergeCell ref="F5:T5"/>
    <mergeCell ref="F6:T6"/>
    <mergeCell ref="J9:L9"/>
  </mergeCells>
  <printOptions/>
  <pageMargins left="0.7086614173228347" right="0.2755905511811024" top="0.5905511811023623" bottom="0.5905511811023623" header="0.3937007874015748" footer="0.3937007874015748"/>
  <pageSetup firstPageNumber="10" useFirstPageNumber="1" horizontalDpi="600" verticalDpi="600" orientation="landscape" paperSize="9" scale="70" r:id="rId1"/>
  <headerFooter alignWithMargins="0">
    <oddFooter>&amp;L&amp;14หมายเหตุประกอบงบการเงินเป็นส่วนหนึ่งของงบการเงินนี้&amp;R&amp;P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88"/>
  <sheetViews>
    <sheetView view="pageBreakPreview" zoomScaleNormal="110" zoomScaleSheetLayoutView="100" zoomScalePageLayoutView="0" workbookViewId="0" topLeftCell="A1">
      <selection activeCell="A20" sqref="A20"/>
    </sheetView>
  </sheetViews>
  <sheetFormatPr defaultColWidth="6.140625" defaultRowHeight="22.5" customHeight="1"/>
  <cols>
    <col min="1" max="1" width="62.421875" style="60" customWidth="1"/>
    <col min="2" max="2" width="1.1484375" style="60" customWidth="1"/>
    <col min="3" max="3" width="10.421875" style="158" customWidth="1"/>
    <col min="4" max="4" width="1.1484375" style="60" customWidth="1"/>
    <col min="5" max="5" width="20.7109375" style="60" customWidth="1"/>
    <col min="6" max="6" width="1.1484375" style="60" customWidth="1"/>
    <col min="7" max="7" width="20.7109375" style="60" customWidth="1"/>
    <col min="8" max="8" width="1.1484375" style="60" customWidth="1"/>
    <col min="9" max="9" width="20.7109375" style="60" customWidth="1"/>
    <col min="10" max="10" width="1.1484375" style="60" customWidth="1"/>
    <col min="11" max="11" width="20.7109375" style="60" customWidth="1"/>
    <col min="12" max="12" width="1.1484375" style="60" customWidth="1"/>
    <col min="13" max="13" width="24.421875" style="60" customWidth="1"/>
    <col min="14" max="14" width="1.1484375" style="60" customWidth="1"/>
    <col min="15" max="15" width="20.7109375" style="60" customWidth="1"/>
    <col min="16" max="16" width="2.8515625" style="4" customWidth="1"/>
    <col min="17" max="17" width="12.421875" style="60" bestFit="1" customWidth="1"/>
    <col min="18" max="16384" width="6.140625" style="60" customWidth="1"/>
  </cols>
  <sheetData>
    <row r="1" spans="1:16" s="68" customFormat="1" ht="24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40"/>
      <c r="M1" s="4"/>
      <c r="N1" s="4"/>
      <c r="O1" s="4"/>
      <c r="P1" s="53"/>
    </row>
    <row r="2" spans="1:16" s="68" customFormat="1" ht="24" customHeight="1">
      <c r="A2" s="67" t="s">
        <v>99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40"/>
      <c r="M2" s="4"/>
      <c r="N2" s="4"/>
      <c r="O2" s="4"/>
      <c r="P2" s="53"/>
    </row>
    <row r="3" spans="1:16" s="68" customFormat="1" ht="24" customHeight="1">
      <c r="A3" s="67" t="str">
        <f>ส่วนของผู้ถือหุ้นงบรวม!A3</f>
        <v>สำหรับปีสิ้นสุดวันที่ 31 ธันวาคม 2562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5" ht="7.5" customHeight="1">
      <c r="A4" s="62"/>
      <c r="B4" s="62"/>
      <c r="C4" s="1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6" ht="21.75" customHeight="1">
      <c r="A5" s="62"/>
      <c r="B5" s="62"/>
      <c r="D5" s="4"/>
      <c r="E5" s="199" t="s">
        <v>80</v>
      </c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2"/>
    </row>
    <row r="6" spans="1:16" ht="21.75" customHeight="1">
      <c r="A6" s="62"/>
      <c r="B6" s="62"/>
      <c r="D6" s="4"/>
      <c r="E6" s="200" t="s">
        <v>67</v>
      </c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"/>
    </row>
    <row r="7" spans="1:16" ht="21.75" customHeight="1">
      <c r="A7" s="62"/>
      <c r="B7" s="62"/>
      <c r="D7" s="4"/>
      <c r="E7" s="2"/>
      <c r="F7" s="2"/>
      <c r="G7" s="2"/>
      <c r="H7" s="2"/>
      <c r="I7" s="75"/>
      <c r="J7" s="75"/>
      <c r="K7" s="75"/>
      <c r="L7" s="2"/>
      <c r="M7" s="75" t="s">
        <v>59</v>
      </c>
      <c r="N7" s="69"/>
      <c r="O7" s="2"/>
      <c r="P7" s="2"/>
    </row>
    <row r="8" spans="1:16" ht="21.75" customHeight="1">
      <c r="A8" s="62"/>
      <c r="B8" s="62"/>
      <c r="D8" s="4"/>
      <c r="E8" s="2"/>
      <c r="F8" s="2"/>
      <c r="G8" s="2"/>
      <c r="H8" s="2"/>
      <c r="I8" s="203"/>
      <c r="J8" s="203"/>
      <c r="K8" s="203"/>
      <c r="L8" s="2"/>
      <c r="M8" s="99" t="s">
        <v>19</v>
      </c>
      <c r="N8" s="4"/>
      <c r="O8" s="2"/>
      <c r="P8" s="2"/>
    </row>
    <row r="9" spans="1:16" ht="21.75" customHeight="1">
      <c r="A9" s="62"/>
      <c r="B9" s="62"/>
      <c r="D9" s="4"/>
      <c r="E9" s="2"/>
      <c r="F9" s="2"/>
      <c r="G9" s="2"/>
      <c r="H9" s="2"/>
      <c r="I9" s="2"/>
      <c r="J9" s="2"/>
      <c r="K9" s="2"/>
      <c r="L9" s="2"/>
      <c r="M9" s="91" t="s">
        <v>98</v>
      </c>
      <c r="N9" s="2"/>
      <c r="O9" s="2"/>
      <c r="P9" s="2"/>
    </row>
    <row r="10" spans="1:16" ht="21.75" customHeight="1">
      <c r="A10" s="62"/>
      <c r="B10" s="62"/>
      <c r="D10" s="2"/>
      <c r="E10" s="2"/>
      <c r="F10" s="2"/>
      <c r="G10" s="2"/>
      <c r="H10" s="2"/>
      <c r="I10" s="199" t="s">
        <v>154</v>
      </c>
      <c r="J10" s="199"/>
      <c r="K10" s="199"/>
      <c r="L10" s="2"/>
      <c r="M10" s="2" t="s">
        <v>74</v>
      </c>
      <c r="N10" s="2"/>
      <c r="O10" s="2"/>
      <c r="P10" s="2"/>
    </row>
    <row r="11" spans="1:16" ht="21.75" customHeight="1">
      <c r="A11" s="62"/>
      <c r="B11" s="62"/>
      <c r="D11" s="2"/>
      <c r="E11" s="70" t="s">
        <v>70</v>
      </c>
      <c r="F11" s="2"/>
      <c r="G11" s="2"/>
      <c r="H11" s="2"/>
      <c r="I11" s="2" t="s">
        <v>100</v>
      </c>
      <c r="J11" s="2"/>
      <c r="K11" s="2"/>
      <c r="L11" s="2"/>
      <c r="M11" s="2" t="s">
        <v>93</v>
      </c>
      <c r="N11" s="2"/>
      <c r="O11" s="2" t="s">
        <v>63</v>
      </c>
      <c r="P11" s="2"/>
    </row>
    <row r="12" spans="1:16" ht="21.75" customHeight="1">
      <c r="A12" s="4"/>
      <c r="B12" s="4"/>
      <c r="C12" s="71" t="s">
        <v>2</v>
      </c>
      <c r="D12" s="2"/>
      <c r="E12" s="71" t="s">
        <v>71</v>
      </c>
      <c r="F12" s="2"/>
      <c r="G12" s="65" t="s">
        <v>46</v>
      </c>
      <c r="H12" s="2"/>
      <c r="I12" s="65" t="s">
        <v>101</v>
      </c>
      <c r="J12" s="2"/>
      <c r="K12" s="65" t="s">
        <v>44</v>
      </c>
      <c r="L12" s="2"/>
      <c r="M12" s="65" t="s">
        <v>95</v>
      </c>
      <c r="N12" s="2"/>
      <c r="O12" s="65" t="s">
        <v>19</v>
      </c>
      <c r="P12" s="2"/>
    </row>
    <row r="13" spans="1:16" ht="7.5" customHeight="1">
      <c r="A13" s="4"/>
      <c r="B13" s="4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21.75" customHeight="1">
      <c r="A14" s="79" t="s">
        <v>162</v>
      </c>
      <c r="B14" s="4"/>
      <c r="D14" s="2"/>
      <c r="E14" s="73">
        <v>1122297625</v>
      </c>
      <c r="G14" s="73">
        <v>208730146</v>
      </c>
      <c r="I14" s="73">
        <v>8708624</v>
      </c>
      <c r="K14" s="185">
        <v>48737463</v>
      </c>
      <c r="M14" s="185">
        <v>-1657901</v>
      </c>
      <c r="O14" s="185">
        <f>SUM(E14:M14)</f>
        <v>1386815957</v>
      </c>
      <c r="P14" s="2"/>
    </row>
    <row r="15" spans="1:16" ht="21.75" customHeight="1">
      <c r="A15" s="61" t="s">
        <v>96</v>
      </c>
      <c r="B15" s="126"/>
      <c r="D15" s="2"/>
      <c r="E15" s="73"/>
      <c r="G15" s="73"/>
      <c r="I15" s="63"/>
      <c r="K15" s="73"/>
      <c r="M15" s="73"/>
      <c r="O15" s="10"/>
      <c r="P15" s="2"/>
    </row>
    <row r="16" spans="1:16" ht="21.75" customHeight="1">
      <c r="A16" s="126" t="s">
        <v>147</v>
      </c>
      <c r="B16" s="126"/>
      <c r="C16" s="159" t="s">
        <v>179</v>
      </c>
      <c r="D16" s="2"/>
      <c r="E16" s="125" t="s">
        <v>41</v>
      </c>
      <c r="G16" s="143" t="s">
        <v>41</v>
      </c>
      <c r="H16" s="99"/>
      <c r="I16" s="170" t="s">
        <v>41</v>
      </c>
      <c r="J16" s="99"/>
      <c r="K16" s="184">
        <v>-11220803</v>
      </c>
      <c r="L16" s="99"/>
      <c r="M16" s="143" t="s">
        <v>41</v>
      </c>
      <c r="O16" s="10">
        <f>SUM(E16:N16)</f>
        <v>-11220803</v>
      </c>
      <c r="P16" s="2"/>
    </row>
    <row r="17" spans="1:16" ht="21" customHeight="1">
      <c r="A17" s="126" t="s">
        <v>142</v>
      </c>
      <c r="B17" s="126"/>
      <c r="C17" s="159" t="s">
        <v>179</v>
      </c>
      <c r="D17" s="2"/>
      <c r="E17" s="125" t="s">
        <v>41</v>
      </c>
      <c r="G17" s="143" t="s">
        <v>41</v>
      </c>
      <c r="H17" s="99"/>
      <c r="I17" s="184">
        <v>4696787</v>
      </c>
      <c r="J17" s="99"/>
      <c r="K17" s="184">
        <f>-I17</f>
        <v>-4696787</v>
      </c>
      <c r="L17" s="99"/>
      <c r="M17" s="143" t="s">
        <v>41</v>
      </c>
      <c r="O17" s="32" t="s">
        <v>41</v>
      </c>
      <c r="P17" s="2"/>
    </row>
    <row r="18" spans="1:16" ht="21.75" customHeight="1">
      <c r="A18" s="160" t="s">
        <v>97</v>
      </c>
      <c r="B18" s="126"/>
      <c r="D18" s="2"/>
      <c r="E18" s="197" t="s">
        <v>41</v>
      </c>
      <c r="G18" s="182" t="s">
        <v>41</v>
      </c>
      <c r="H18" s="99"/>
      <c r="I18" s="44">
        <f>SUM(I16:I17)</f>
        <v>4696787</v>
      </c>
      <c r="J18" s="99"/>
      <c r="K18" s="44">
        <f>SUM(K16:K17)</f>
        <v>-15917590</v>
      </c>
      <c r="L18" s="99"/>
      <c r="M18" s="182" t="s">
        <v>41</v>
      </c>
      <c r="N18" s="99"/>
      <c r="O18" s="98">
        <f>SUM(O16:O17)</f>
        <v>-11220803</v>
      </c>
      <c r="P18" s="2"/>
    </row>
    <row r="19" spans="1:16" ht="21.75" customHeight="1">
      <c r="A19" s="8" t="s">
        <v>106</v>
      </c>
      <c r="B19" s="4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21.75" customHeight="1">
      <c r="A20" s="4" t="s">
        <v>139</v>
      </c>
      <c r="B20" s="4"/>
      <c r="D20" s="2"/>
      <c r="E20" s="143" t="s">
        <v>41</v>
      </c>
      <c r="F20" s="2"/>
      <c r="G20" s="143" t="s">
        <v>41</v>
      </c>
      <c r="H20" s="2"/>
      <c r="I20" s="143" t="s">
        <v>41</v>
      </c>
      <c r="J20" s="2"/>
      <c r="K20" s="12">
        <f>+งบกำไรขาดทุนเบ็ดเสร็จ!M33</f>
        <v>93935730</v>
      </c>
      <c r="L20" s="2"/>
      <c r="M20" s="12" t="s">
        <v>41</v>
      </c>
      <c r="N20" s="2"/>
      <c r="O20" s="10">
        <f>SUM(E20:M20)</f>
        <v>93935730</v>
      </c>
      <c r="P20" s="2"/>
    </row>
    <row r="21" spans="1:16" ht="21.75" customHeight="1">
      <c r="A21" s="4" t="s">
        <v>98</v>
      </c>
      <c r="B21" s="4"/>
      <c r="D21" s="2"/>
      <c r="E21" s="143" t="s">
        <v>41</v>
      </c>
      <c r="F21" s="2"/>
      <c r="G21" s="143" t="s">
        <v>41</v>
      </c>
      <c r="H21" s="2"/>
      <c r="I21" s="143" t="s">
        <v>41</v>
      </c>
      <c r="J21" s="2"/>
      <c r="K21" s="161">
        <f>+งบกำไรขาดทุนเบ็ดเสร็จ!M47</f>
        <v>-2029264</v>
      </c>
      <c r="L21" s="2"/>
      <c r="M21" s="161">
        <f>+งบกำไรขาดทุนเบ็ดเสร็จ!M41</f>
        <v>-2909033</v>
      </c>
      <c r="N21" s="2"/>
      <c r="O21" s="10">
        <f>SUM(E21:M21)</f>
        <v>-4938297</v>
      </c>
      <c r="P21" s="2"/>
    </row>
    <row r="22" spans="1:16" ht="21.75" customHeight="1">
      <c r="A22" s="8" t="s">
        <v>107</v>
      </c>
      <c r="B22" s="4"/>
      <c r="D22" s="2"/>
      <c r="E22" s="182" t="s">
        <v>41</v>
      </c>
      <c r="F22" s="136"/>
      <c r="G22" s="182" t="s">
        <v>41</v>
      </c>
      <c r="H22" s="136"/>
      <c r="I22" s="182" t="s">
        <v>41</v>
      </c>
      <c r="J22" s="2"/>
      <c r="K22" s="44">
        <f>SUM(K20:K21)</f>
        <v>91906466</v>
      </c>
      <c r="L22" s="2"/>
      <c r="M22" s="44">
        <f>SUM(M20:M21)</f>
        <v>-2909033</v>
      </c>
      <c r="N22" s="2"/>
      <c r="O22" s="44">
        <f>SUM(O20:O21)</f>
        <v>88997433</v>
      </c>
      <c r="P22" s="2"/>
    </row>
    <row r="23" spans="1:17" ht="21.75" customHeight="1" thickBot="1">
      <c r="A23" s="79" t="s">
        <v>146</v>
      </c>
      <c r="B23" s="4"/>
      <c r="D23" s="2"/>
      <c r="E23" s="47">
        <f>SUM(E14,E18,E22)</f>
        <v>1122297625</v>
      </c>
      <c r="F23" s="2"/>
      <c r="G23" s="47">
        <f>SUM(G14,G18,G22)</f>
        <v>208730146</v>
      </c>
      <c r="H23" s="2"/>
      <c r="I23" s="47">
        <f>SUM(I14,I18,I22)</f>
        <v>13405411</v>
      </c>
      <c r="J23" s="2"/>
      <c r="K23" s="47">
        <f>SUM(K14,K18,K22)</f>
        <v>124726339</v>
      </c>
      <c r="L23" s="2"/>
      <c r="M23" s="47">
        <f>SUM(M14,M18,M22)</f>
        <v>-4566934</v>
      </c>
      <c r="N23" s="2"/>
      <c r="O23" s="47">
        <f>SUM(O14,O18,O22)</f>
        <v>1464592587</v>
      </c>
      <c r="P23" s="2"/>
      <c r="Q23" s="80">
        <f>+O23-งบแสดงฐานะการเงิน!N72</f>
        <v>0</v>
      </c>
    </row>
    <row r="24" spans="1:17" ht="21.75" customHeight="1" thickTop="1">
      <c r="A24" s="79"/>
      <c r="B24" s="4"/>
      <c r="D24" s="2"/>
      <c r="E24" s="10"/>
      <c r="F24" s="2"/>
      <c r="G24" s="10"/>
      <c r="H24" s="2"/>
      <c r="I24" s="10"/>
      <c r="J24" s="2"/>
      <c r="K24" s="10"/>
      <c r="L24" s="2"/>
      <c r="M24" s="10"/>
      <c r="N24" s="2"/>
      <c r="O24" s="10"/>
      <c r="P24" s="2"/>
      <c r="Q24" s="73"/>
    </row>
    <row r="25" spans="1:17" ht="21.75" customHeight="1">
      <c r="A25" s="79" t="s">
        <v>165</v>
      </c>
      <c r="B25" s="4"/>
      <c r="D25" s="2"/>
      <c r="E25" s="10">
        <v>1122297625</v>
      </c>
      <c r="F25" s="2"/>
      <c r="G25" s="10">
        <v>208730146</v>
      </c>
      <c r="H25" s="2"/>
      <c r="I25" s="10">
        <v>13405411</v>
      </c>
      <c r="J25" s="2"/>
      <c r="K25" s="10">
        <v>124726339</v>
      </c>
      <c r="L25" s="2"/>
      <c r="M25" s="10">
        <v>-4566934</v>
      </c>
      <c r="N25" s="2"/>
      <c r="O25" s="185">
        <f>SUM(E25:M25)</f>
        <v>1464592587</v>
      </c>
      <c r="P25" s="2"/>
      <c r="Q25" s="73"/>
    </row>
    <row r="26" spans="1:16" ht="21.75" customHeight="1">
      <c r="A26" s="61" t="s">
        <v>96</v>
      </c>
      <c r="B26" s="126"/>
      <c r="D26" s="2"/>
      <c r="E26" s="63"/>
      <c r="F26" s="4"/>
      <c r="G26" s="63"/>
      <c r="H26" s="4"/>
      <c r="I26" s="63"/>
      <c r="J26" s="4"/>
      <c r="K26" s="63"/>
      <c r="L26" s="4"/>
      <c r="M26" s="63"/>
      <c r="N26" s="4"/>
      <c r="O26" s="10"/>
      <c r="P26" s="2"/>
    </row>
    <row r="27" spans="1:16" ht="21.75" customHeight="1">
      <c r="A27" s="126" t="s">
        <v>147</v>
      </c>
      <c r="B27" s="126"/>
      <c r="C27" s="159" t="s">
        <v>179</v>
      </c>
      <c r="D27" s="2"/>
      <c r="E27" s="143" t="s">
        <v>41</v>
      </c>
      <c r="G27" s="143" t="s">
        <v>41</v>
      </c>
      <c r="H27" s="99"/>
      <c r="I27" s="171" t="s">
        <v>41</v>
      </c>
      <c r="J27" s="106"/>
      <c r="K27" s="184">
        <f>+ส่วนของผู้ถือหุ้นงบรวม!L27</f>
        <v>-22445254</v>
      </c>
      <c r="L27" s="99"/>
      <c r="M27" s="143" t="s">
        <v>41</v>
      </c>
      <c r="O27" s="185">
        <f>SUM(E27:M27)</f>
        <v>-22445254</v>
      </c>
      <c r="P27" s="2"/>
    </row>
    <row r="28" spans="1:16" ht="21.75" customHeight="1">
      <c r="A28" s="160" t="s">
        <v>97</v>
      </c>
      <c r="B28" s="126"/>
      <c r="D28" s="2"/>
      <c r="E28" s="182" t="s">
        <v>41</v>
      </c>
      <c r="G28" s="182" t="s">
        <v>41</v>
      </c>
      <c r="H28" s="99"/>
      <c r="I28" s="182" t="s">
        <v>41</v>
      </c>
      <c r="J28" s="99"/>
      <c r="K28" s="186">
        <f>SUM(K27:K27)</f>
        <v>-22445254</v>
      </c>
      <c r="L28" s="99"/>
      <c r="M28" s="182" t="s">
        <v>41</v>
      </c>
      <c r="N28" s="99"/>
      <c r="O28" s="14">
        <f>SUM(O27:O27)</f>
        <v>-22445254</v>
      </c>
      <c r="P28" s="2"/>
    </row>
    <row r="29" spans="1:16" ht="21.75" customHeight="1">
      <c r="A29" s="8" t="s">
        <v>106</v>
      </c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21.75" customHeight="1">
      <c r="A30" s="4" t="s">
        <v>171</v>
      </c>
      <c r="B30" s="4"/>
      <c r="D30" s="2"/>
      <c r="E30" s="143" t="s">
        <v>41</v>
      </c>
      <c r="F30" s="2"/>
      <c r="G30" s="143" t="s">
        <v>41</v>
      </c>
      <c r="H30" s="2"/>
      <c r="I30" s="143" t="s">
        <v>41</v>
      </c>
      <c r="J30" s="2"/>
      <c r="K30" s="187">
        <f>+งบกำไรขาดทุนเบ็ดเสร็จ!K33</f>
        <v>-35861471</v>
      </c>
      <c r="L30" s="2"/>
      <c r="M30" s="143" t="s">
        <v>41</v>
      </c>
      <c r="N30" s="2"/>
      <c r="O30" s="72">
        <f>SUM(E30:M30)</f>
        <v>-35861471</v>
      </c>
      <c r="P30" s="2"/>
    </row>
    <row r="31" spans="1:16" ht="21.75" customHeight="1">
      <c r="A31" s="4" t="s">
        <v>98</v>
      </c>
      <c r="B31" s="4"/>
      <c r="D31" s="2"/>
      <c r="E31" s="143" t="s">
        <v>41</v>
      </c>
      <c r="F31" s="2"/>
      <c r="G31" s="143" t="s">
        <v>41</v>
      </c>
      <c r="H31" s="2"/>
      <c r="I31" s="143" t="s">
        <v>41</v>
      </c>
      <c r="J31" s="2"/>
      <c r="K31" s="72">
        <f>งบกำไรขาดทุนเบ็ดเสร็จ!K47</f>
        <v>44374</v>
      </c>
      <c r="L31" s="2"/>
      <c r="M31" s="187">
        <f>+งบกำไรขาดทุนเบ็ดเสร็จ!K41</f>
        <v>-743758</v>
      </c>
      <c r="N31" s="2"/>
      <c r="O31" s="72">
        <f>SUM(E31:M31)</f>
        <v>-699384</v>
      </c>
      <c r="P31" s="2"/>
    </row>
    <row r="32" spans="1:16" ht="21.75" customHeight="1">
      <c r="A32" s="8" t="s">
        <v>107</v>
      </c>
      <c r="B32" s="4"/>
      <c r="D32" s="2"/>
      <c r="E32" s="182" t="s">
        <v>41</v>
      </c>
      <c r="F32" s="2"/>
      <c r="G32" s="182" t="s">
        <v>41</v>
      </c>
      <c r="H32" s="2"/>
      <c r="I32" s="182" t="s">
        <v>41</v>
      </c>
      <c r="J32" s="2"/>
      <c r="K32" s="186">
        <f>SUM(K30:K31)</f>
        <v>-35817097</v>
      </c>
      <c r="L32" s="2"/>
      <c r="M32" s="186">
        <f>SUM(M30:M31)</f>
        <v>-743758</v>
      </c>
      <c r="N32" s="2"/>
      <c r="O32" s="186">
        <f>SUM(O30:O31)</f>
        <v>-36560855</v>
      </c>
      <c r="P32" s="2"/>
    </row>
    <row r="33" spans="1:17" ht="21.75" customHeight="1" thickBot="1">
      <c r="A33" s="79" t="s">
        <v>166</v>
      </c>
      <c r="B33" s="4"/>
      <c r="D33" s="2"/>
      <c r="E33" s="47">
        <f>SUM(E25,E28,E32)</f>
        <v>1122297625</v>
      </c>
      <c r="F33" s="2"/>
      <c r="G33" s="47">
        <f>SUM(G25,G28,G32)</f>
        <v>208730146</v>
      </c>
      <c r="H33" s="2"/>
      <c r="I33" s="47">
        <f>SUM(I25,I28,I32)</f>
        <v>13405411</v>
      </c>
      <c r="J33" s="2"/>
      <c r="K33" s="47">
        <f>SUM(K25,K28,K32)</f>
        <v>66463988</v>
      </c>
      <c r="L33" s="2"/>
      <c r="M33" s="47">
        <f>SUM(M25,M28,M32)</f>
        <v>-5310692</v>
      </c>
      <c r="N33" s="2"/>
      <c r="O33" s="47">
        <f>SUM(O25,O28,O32)</f>
        <v>1405586478</v>
      </c>
      <c r="P33" s="2"/>
      <c r="Q33" s="80">
        <f>+O33-งบแสดงฐานะการเงิน!L72</f>
        <v>0</v>
      </c>
    </row>
    <row r="34" spans="1:16" ht="22.5" customHeight="1" thickTop="1">
      <c r="A34" s="4"/>
      <c r="B34" s="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54"/>
      <c r="P34" s="2"/>
    </row>
    <row r="35" spans="1:16" ht="22.5" customHeight="1">
      <c r="A35" s="61"/>
      <c r="B35" s="61"/>
      <c r="C35" s="159"/>
      <c r="D35" s="10"/>
      <c r="E35" s="10"/>
      <c r="F35" s="10"/>
      <c r="G35" s="10"/>
      <c r="H35" s="10"/>
      <c r="I35" s="10"/>
      <c r="J35" s="10"/>
      <c r="K35" s="10"/>
      <c r="L35" s="10"/>
      <c r="M35" s="63"/>
      <c r="N35" s="4"/>
      <c r="O35" s="10"/>
      <c r="P35" s="10"/>
    </row>
    <row r="36" spans="1:16" ht="22.5" customHeight="1">
      <c r="A36" s="61"/>
      <c r="B36" s="61"/>
      <c r="D36" s="32"/>
      <c r="E36" s="10"/>
      <c r="F36" s="32"/>
      <c r="G36" s="10"/>
      <c r="H36" s="32"/>
      <c r="I36" s="10"/>
      <c r="J36" s="32"/>
      <c r="K36" s="10"/>
      <c r="L36" s="32"/>
      <c r="M36" s="10"/>
      <c r="N36" s="10"/>
      <c r="O36" s="10"/>
      <c r="P36" s="10"/>
    </row>
    <row r="37" spans="1:16" ht="22.5" customHeight="1">
      <c r="A37" s="62"/>
      <c r="B37" s="62"/>
      <c r="C37" s="162"/>
      <c r="D37" s="10"/>
      <c r="E37" s="10"/>
      <c r="F37" s="10"/>
      <c r="G37" s="10"/>
      <c r="H37" s="10"/>
      <c r="I37" s="27"/>
      <c r="J37" s="10"/>
      <c r="K37" s="10"/>
      <c r="L37" s="10"/>
      <c r="O37" s="10"/>
      <c r="P37" s="10"/>
    </row>
    <row r="38" spans="1:16" ht="22.5" customHeight="1">
      <c r="A38" s="62"/>
      <c r="B38" s="62"/>
      <c r="D38" s="10"/>
      <c r="E38" s="10"/>
      <c r="F38" s="10"/>
      <c r="G38" s="10"/>
      <c r="H38" s="10"/>
      <c r="I38" s="35"/>
      <c r="J38" s="10"/>
      <c r="K38" s="10"/>
      <c r="L38" s="10"/>
      <c r="O38" s="10"/>
      <c r="P38" s="10"/>
    </row>
    <row r="88" ht="22.5" customHeight="1">
      <c r="F88" s="60" t="s">
        <v>57</v>
      </c>
    </row>
  </sheetData>
  <sheetProtection/>
  <mergeCells count="4">
    <mergeCell ref="E5:O5"/>
    <mergeCell ref="E6:O6"/>
    <mergeCell ref="I8:K8"/>
    <mergeCell ref="I10:K10"/>
  </mergeCells>
  <printOptions/>
  <pageMargins left="0.7086614173228347" right="0.2755905511811024" top="0.59" bottom="0.5511811023622047" header="0.3937007874015748" footer="0.3937007874015748"/>
  <pageSetup firstPageNumber="11" useFirstPageNumber="1" horizontalDpi="600" verticalDpi="600" orientation="landscape" paperSize="9" scale="71" r:id="rId1"/>
  <headerFooter alignWithMargins="0">
    <oddFooter>&amp;L&amp;14หมายเหตุประกอบงบการเงินเป็นส่วนหนึ่งของงบการเงินนี้&amp;R&amp;14&amp;P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84"/>
  <sheetViews>
    <sheetView view="pageBreakPreview" zoomScale="115" zoomScaleNormal="120" zoomScaleSheetLayoutView="115" zoomScalePageLayoutView="0" workbookViewId="0" topLeftCell="A73">
      <selection activeCell="K19" sqref="K19"/>
    </sheetView>
  </sheetViews>
  <sheetFormatPr defaultColWidth="6.140625" defaultRowHeight="21.75" customHeight="1"/>
  <cols>
    <col min="1" max="2" width="1.8515625" style="4" customWidth="1"/>
    <col min="3" max="4" width="3.140625" style="15" customWidth="1"/>
    <col min="5" max="5" width="56.421875" style="15" customWidth="1"/>
    <col min="6" max="6" width="1.421875" style="4" customWidth="1"/>
    <col min="7" max="7" width="16.57421875" style="54" customWidth="1"/>
    <col min="8" max="8" width="1.421875" style="4" customWidth="1"/>
    <col min="9" max="9" width="16.57421875" style="4" customWidth="1"/>
    <col min="10" max="10" width="1.421875" style="4" customWidth="1"/>
    <col min="11" max="11" width="16.57421875" style="11" customWidth="1"/>
    <col min="12" max="12" width="1.421875" style="4" customWidth="1"/>
    <col min="13" max="13" width="16.57421875" style="4" customWidth="1"/>
    <col min="14" max="14" width="1.8515625" style="4" customWidth="1"/>
    <col min="15" max="15" width="7.28125" style="4" customWidth="1"/>
    <col min="16" max="16" width="7.140625" style="4" customWidth="1"/>
    <col min="17" max="17" width="6.7109375" style="4" customWidth="1"/>
    <col min="18" max="18" width="8.28125" style="4" customWidth="1"/>
    <col min="19" max="16384" width="6.140625" style="4" customWidth="1"/>
  </cols>
  <sheetData>
    <row r="1" spans="1:16" s="40" customFormat="1" ht="21.75" customHeight="1">
      <c r="A1" s="39" t="s">
        <v>0</v>
      </c>
      <c r="B1" s="39"/>
      <c r="C1" s="39"/>
      <c r="D1" s="39"/>
      <c r="E1" s="39"/>
      <c r="F1" s="39"/>
      <c r="G1" s="39"/>
      <c r="H1" s="39"/>
      <c r="L1" s="84"/>
      <c r="M1" s="1"/>
      <c r="N1" s="50"/>
      <c r="O1" s="50"/>
      <c r="P1" s="50"/>
    </row>
    <row r="2" spans="1:14" s="40" customFormat="1" ht="21.75" customHeight="1">
      <c r="A2" s="39" t="s">
        <v>28</v>
      </c>
      <c r="B2" s="39"/>
      <c r="C2" s="39"/>
      <c r="D2" s="39"/>
      <c r="E2" s="39"/>
      <c r="F2" s="39"/>
      <c r="G2" s="39"/>
      <c r="H2" s="39"/>
      <c r="L2" s="84"/>
      <c r="M2" s="1"/>
      <c r="N2" s="53"/>
    </row>
    <row r="3" spans="1:13" s="40" customFormat="1" ht="21.75" customHeight="1">
      <c r="A3" s="163" t="s">
        <v>164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7.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3:13" ht="21" customHeight="1">
      <c r="C5" s="86"/>
      <c r="D5" s="86"/>
      <c r="E5" s="86"/>
      <c r="G5" s="199" t="s">
        <v>80</v>
      </c>
      <c r="H5" s="199"/>
      <c r="I5" s="199"/>
      <c r="J5" s="199"/>
      <c r="K5" s="199"/>
      <c r="L5" s="199"/>
      <c r="M5" s="199"/>
    </row>
    <row r="6" spans="3:13" ht="21" customHeight="1">
      <c r="C6" s="86"/>
      <c r="D6" s="86"/>
      <c r="E6" s="86"/>
      <c r="G6" s="200" t="s">
        <v>1</v>
      </c>
      <c r="H6" s="200"/>
      <c r="I6" s="200"/>
      <c r="J6" s="87"/>
      <c r="K6" s="200" t="s">
        <v>67</v>
      </c>
      <c r="L6" s="200"/>
      <c r="M6" s="200"/>
    </row>
    <row r="7" spans="3:13" ht="21" customHeight="1">
      <c r="C7" s="86"/>
      <c r="D7" s="86"/>
      <c r="E7" s="86"/>
      <c r="G7" s="91">
        <v>2562</v>
      </c>
      <c r="H7" s="2"/>
      <c r="I7" s="91">
        <v>2561</v>
      </c>
      <c r="J7" s="87"/>
      <c r="K7" s="91">
        <v>2562</v>
      </c>
      <c r="L7" s="2"/>
      <c r="M7" s="91">
        <v>2561</v>
      </c>
    </row>
    <row r="8" spans="1:13" ht="21" customHeight="1">
      <c r="A8" s="88" t="s">
        <v>29</v>
      </c>
      <c r="C8" s="86"/>
      <c r="D8" s="86"/>
      <c r="E8" s="86"/>
      <c r="G8" s="56"/>
      <c r="I8" s="56"/>
      <c r="J8" s="87"/>
      <c r="K8" s="2"/>
      <c r="L8" s="2"/>
      <c r="M8" s="2"/>
    </row>
    <row r="9" spans="1:13" ht="21" customHeight="1">
      <c r="A9" s="16" t="s">
        <v>170</v>
      </c>
      <c r="F9" s="87"/>
      <c r="G9" s="13">
        <f>+งบกำไรขาดทุนเบ็ดเสร็จ!G31</f>
        <v>-35042201</v>
      </c>
      <c r="H9" s="13"/>
      <c r="I9" s="13">
        <f>+งบกำไรขาดทุนเบ็ดเสร็จ!I31</f>
        <v>150711085</v>
      </c>
      <c r="J9" s="13"/>
      <c r="K9" s="13">
        <f>+งบกำไรขาดทุนเบ็ดเสร็จ!K31</f>
        <v>-36083120</v>
      </c>
      <c r="L9" s="13"/>
      <c r="M9" s="13">
        <f>+งบกำไรขาดทุนเบ็ดเสร็จ!M31</f>
        <v>122987883</v>
      </c>
    </row>
    <row r="10" spans="1:13" ht="21" customHeight="1">
      <c r="A10" s="57" t="s">
        <v>45</v>
      </c>
      <c r="F10" s="87"/>
      <c r="G10" s="13"/>
      <c r="H10" s="13"/>
      <c r="I10" s="13"/>
      <c r="J10" s="13"/>
      <c r="K10" s="13"/>
      <c r="L10" s="11"/>
      <c r="M10" s="13"/>
    </row>
    <row r="11" spans="1:15" ht="21" customHeight="1">
      <c r="A11" s="21" t="s">
        <v>30</v>
      </c>
      <c r="F11" s="87"/>
      <c r="G11" s="35">
        <v>31771298</v>
      </c>
      <c r="H11" s="13"/>
      <c r="I11" s="35">
        <v>28291818</v>
      </c>
      <c r="J11" s="13"/>
      <c r="K11" s="13">
        <v>26317910</v>
      </c>
      <c r="L11" s="11"/>
      <c r="M11" s="13">
        <v>23563485</v>
      </c>
      <c r="O11" s="164"/>
    </row>
    <row r="12" spans="1:15" ht="21" customHeight="1">
      <c r="A12" s="21" t="s">
        <v>156</v>
      </c>
      <c r="F12" s="87"/>
      <c r="G12" s="35">
        <v>140974</v>
      </c>
      <c r="H12" s="35"/>
      <c r="I12" s="35">
        <v>-197198</v>
      </c>
      <c r="J12" s="10"/>
      <c r="K12" s="10">
        <v>140974</v>
      </c>
      <c r="L12" s="63"/>
      <c r="M12" s="10">
        <v>-197198</v>
      </c>
      <c r="O12" s="164"/>
    </row>
    <row r="13" spans="1:15" ht="21" customHeight="1">
      <c r="A13" s="164" t="s">
        <v>149</v>
      </c>
      <c r="F13" s="87"/>
      <c r="G13" s="29" t="s">
        <v>41</v>
      </c>
      <c r="H13" s="13"/>
      <c r="I13" s="29">
        <v>-4191112</v>
      </c>
      <c r="J13" s="13"/>
      <c r="K13" s="29" t="s">
        <v>41</v>
      </c>
      <c r="L13" s="11"/>
      <c r="M13" s="29">
        <v>-4191112</v>
      </c>
      <c r="O13" s="164"/>
    </row>
    <row r="14" spans="1:15" ht="21" customHeight="1">
      <c r="A14" s="164" t="s">
        <v>186</v>
      </c>
      <c r="F14" s="87"/>
      <c r="G14" s="29" t="s">
        <v>41</v>
      </c>
      <c r="H14" s="13"/>
      <c r="I14" s="29">
        <v>-167788651</v>
      </c>
      <c r="J14" s="13"/>
      <c r="K14" s="29" t="s">
        <v>41</v>
      </c>
      <c r="L14" s="11"/>
      <c r="M14" s="29">
        <v>-130764036</v>
      </c>
      <c r="O14" s="164"/>
    </row>
    <row r="15" spans="1:15" ht="21" customHeight="1">
      <c r="A15" s="164" t="s">
        <v>180</v>
      </c>
      <c r="F15" s="87"/>
      <c r="G15" s="29">
        <v>-467289</v>
      </c>
      <c r="H15" s="13"/>
      <c r="I15" s="29">
        <v>-1365755</v>
      </c>
      <c r="J15" s="13"/>
      <c r="K15" s="29" t="s">
        <v>41</v>
      </c>
      <c r="L15" s="11"/>
      <c r="M15" s="29">
        <v>-1044757</v>
      </c>
      <c r="O15" s="164"/>
    </row>
    <row r="16" spans="1:15" ht="21" customHeight="1">
      <c r="A16" s="164" t="s">
        <v>181</v>
      </c>
      <c r="F16" s="87"/>
      <c r="G16" s="29">
        <v>-2873764</v>
      </c>
      <c r="H16" s="13"/>
      <c r="I16" s="29">
        <v>5720838</v>
      </c>
      <c r="J16" s="13"/>
      <c r="K16" s="29">
        <v>-1874166</v>
      </c>
      <c r="L16" s="11"/>
      <c r="M16" s="29">
        <v>1140768</v>
      </c>
      <c r="O16" s="164"/>
    </row>
    <row r="17" spans="1:15" ht="21" customHeight="1">
      <c r="A17" s="164" t="s">
        <v>118</v>
      </c>
      <c r="F17" s="87"/>
      <c r="G17" s="29" t="s">
        <v>41</v>
      </c>
      <c r="H17" s="13"/>
      <c r="I17" s="29">
        <v>1150000</v>
      </c>
      <c r="J17" s="13"/>
      <c r="K17" s="29" t="s">
        <v>41</v>
      </c>
      <c r="L17" s="11"/>
      <c r="M17" s="29">
        <v>1150000</v>
      </c>
      <c r="O17" s="164"/>
    </row>
    <row r="18" spans="1:15" ht="21" customHeight="1">
      <c r="A18" s="164" t="s">
        <v>192</v>
      </c>
      <c r="F18" s="87"/>
      <c r="G18" s="29" t="s">
        <v>41</v>
      </c>
      <c r="H18" s="13"/>
      <c r="I18" s="29" t="s">
        <v>41</v>
      </c>
      <c r="J18" s="13"/>
      <c r="K18" s="29">
        <v>5900000</v>
      </c>
      <c r="L18" s="11"/>
      <c r="M18" s="29" t="s">
        <v>41</v>
      </c>
      <c r="O18" s="164"/>
    </row>
    <row r="19" spans="1:15" ht="21" customHeight="1">
      <c r="A19" s="164" t="s">
        <v>194</v>
      </c>
      <c r="F19" s="87"/>
      <c r="G19" s="29" t="s">
        <v>41</v>
      </c>
      <c r="H19" s="13"/>
      <c r="I19" s="29">
        <v>1030288</v>
      </c>
      <c r="J19" s="13"/>
      <c r="K19" s="29" t="s">
        <v>41</v>
      </c>
      <c r="L19" s="11"/>
      <c r="M19" s="29" t="s">
        <v>41</v>
      </c>
      <c r="O19" s="164"/>
    </row>
    <row r="20" spans="1:15" ht="21" customHeight="1">
      <c r="A20" s="164" t="s">
        <v>173</v>
      </c>
      <c r="F20" s="87"/>
      <c r="G20" s="29">
        <v>23542887</v>
      </c>
      <c r="H20" s="13"/>
      <c r="I20" s="29" t="s">
        <v>41</v>
      </c>
      <c r="J20" s="13"/>
      <c r="K20" s="29">
        <v>23542887</v>
      </c>
      <c r="L20" s="11"/>
      <c r="M20" s="29" t="s">
        <v>41</v>
      </c>
      <c r="O20" s="164"/>
    </row>
    <row r="21" spans="1:15" ht="21" customHeight="1">
      <c r="A21" s="21" t="s">
        <v>182</v>
      </c>
      <c r="F21" s="87"/>
      <c r="G21" s="12">
        <v>1730062</v>
      </c>
      <c r="H21" s="13"/>
      <c r="I21" s="12">
        <v>775511</v>
      </c>
      <c r="J21" s="13"/>
      <c r="K21" s="12">
        <v>1157818</v>
      </c>
      <c r="L21" s="11"/>
      <c r="M21" s="12">
        <v>766628</v>
      </c>
      <c r="O21" s="164"/>
    </row>
    <row r="22" spans="1:13" ht="21.75" customHeight="1">
      <c r="A22" s="165" t="s">
        <v>102</v>
      </c>
      <c r="G22" s="92" t="s">
        <v>41</v>
      </c>
      <c r="I22" s="35">
        <v>829</v>
      </c>
      <c r="K22" s="29" t="s">
        <v>41</v>
      </c>
      <c r="M22" s="29" t="s">
        <v>41</v>
      </c>
    </row>
    <row r="23" spans="1:15" ht="21" customHeight="1">
      <c r="A23" s="183" t="s">
        <v>122</v>
      </c>
      <c r="F23" s="87"/>
      <c r="G23" s="35">
        <v>184214</v>
      </c>
      <c r="H23" s="13"/>
      <c r="I23" s="35">
        <v>57995</v>
      </c>
      <c r="J23" s="13"/>
      <c r="K23" s="29" t="s">
        <v>41</v>
      </c>
      <c r="L23" s="11"/>
      <c r="M23" s="29" t="s">
        <v>41</v>
      </c>
      <c r="O23" s="164"/>
    </row>
    <row r="24" spans="1:15" ht="21" customHeight="1">
      <c r="A24" s="164" t="s">
        <v>187</v>
      </c>
      <c r="F24" s="87"/>
      <c r="G24" s="29" t="s">
        <v>41</v>
      </c>
      <c r="H24" s="13"/>
      <c r="I24" s="29">
        <v>501027</v>
      </c>
      <c r="J24" s="13"/>
      <c r="K24" s="29" t="s">
        <v>41</v>
      </c>
      <c r="L24" s="11"/>
      <c r="M24" s="29">
        <v>501027</v>
      </c>
      <c r="O24" s="164"/>
    </row>
    <row r="25" spans="1:15" ht="21" customHeight="1">
      <c r="A25" s="166" t="s">
        <v>103</v>
      </c>
      <c r="F25" s="87"/>
      <c r="G25" s="92">
        <v>2435657</v>
      </c>
      <c r="H25" s="35"/>
      <c r="I25" s="92">
        <v>501417</v>
      </c>
      <c r="J25" s="10"/>
      <c r="K25" s="10">
        <v>2402220</v>
      </c>
      <c r="L25" s="35"/>
      <c r="M25" s="10">
        <v>481662</v>
      </c>
      <c r="O25" s="164"/>
    </row>
    <row r="26" spans="1:15" ht="21" customHeight="1">
      <c r="A26" s="24" t="s">
        <v>39</v>
      </c>
      <c r="F26" s="87"/>
      <c r="G26" s="92">
        <v>-53702</v>
      </c>
      <c r="H26" s="13"/>
      <c r="I26" s="92">
        <v>-53702</v>
      </c>
      <c r="J26" s="13"/>
      <c r="K26" s="12">
        <v>-53702</v>
      </c>
      <c r="L26" s="11"/>
      <c r="M26" s="12">
        <v>-53702</v>
      </c>
      <c r="O26" s="164"/>
    </row>
    <row r="27" spans="1:15" ht="21" customHeight="1">
      <c r="A27" s="21" t="s">
        <v>35</v>
      </c>
      <c r="F27" s="87"/>
      <c r="G27" s="35">
        <v>-1003011</v>
      </c>
      <c r="H27" s="35"/>
      <c r="I27" s="35">
        <v>-525842</v>
      </c>
      <c r="J27" s="10"/>
      <c r="K27" s="10">
        <v>-452941</v>
      </c>
      <c r="L27" s="63"/>
      <c r="M27" s="10">
        <v>-5244958</v>
      </c>
      <c r="O27" s="164"/>
    </row>
    <row r="28" spans="1:15" ht="21" customHeight="1">
      <c r="A28" s="21" t="s">
        <v>49</v>
      </c>
      <c r="F28" s="87"/>
      <c r="G28" s="175">
        <v>5037753</v>
      </c>
      <c r="H28" s="13"/>
      <c r="I28" s="175">
        <v>8705085</v>
      </c>
      <c r="J28" s="13"/>
      <c r="K28" s="175">
        <v>5032061</v>
      </c>
      <c r="L28" s="11"/>
      <c r="M28" s="175">
        <v>8607073</v>
      </c>
      <c r="O28" s="164"/>
    </row>
    <row r="29" spans="1:13" ht="21" customHeight="1">
      <c r="A29" s="16" t="s">
        <v>115</v>
      </c>
      <c r="F29" s="87"/>
      <c r="G29" s="12">
        <f>SUM(G9:G28)</f>
        <v>25402878</v>
      </c>
      <c r="H29" s="12"/>
      <c r="I29" s="12">
        <f>SUM(I9:I28)</f>
        <v>23323633</v>
      </c>
      <c r="J29" s="12"/>
      <c r="K29" s="12">
        <f>SUM(K9:K28)</f>
        <v>26029941</v>
      </c>
      <c r="L29" s="12"/>
      <c r="M29" s="12">
        <f>SUM(M9:M28)</f>
        <v>17702763</v>
      </c>
    </row>
    <row r="30" spans="1:13" ht="21" customHeight="1">
      <c r="A30" s="88" t="s">
        <v>31</v>
      </c>
      <c r="F30" s="87"/>
      <c r="G30" s="29"/>
      <c r="H30" s="13"/>
      <c r="I30" s="13"/>
      <c r="J30" s="13"/>
      <c r="K30" s="12"/>
      <c r="L30" s="11"/>
      <c r="M30" s="11"/>
    </row>
    <row r="31" spans="1:13" ht="21" customHeight="1">
      <c r="A31" s="21" t="s">
        <v>64</v>
      </c>
      <c r="F31" s="87"/>
      <c r="G31" s="10">
        <v>5581562</v>
      </c>
      <c r="H31" s="35"/>
      <c r="I31" s="10">
        <v>15177376</v>
      </c>
      <c r="J31" s="10"/>
      <c r="K31" s="10">
        <v>5741708</v>
      </c>
      <c r="L31" s="63"/>
      <c r="M31" s="10">
        <v>14101824</v>
      </c>
    </row>
    <row r="32" spans="1:13" ht="21" customHeight="1">
      <c r="A32" s="21" t="s">
        <v>24</v>
      </c>
      <c r="F32" s="87"/>
      <c r="G32" s="35">
        <v>16952837</v>
      </c>
      <c r="H32" s="35"/>
      <c r="I32" s="35">
        <v>19841044</v>
      </c>
      <c r="J32" s="10"/>
      <c r="K32" s="35">
        <v>10247063</v>
      </c>
      <c r="L32" s="63"/>
      <c r="M32" s="35">
        <v>11993620</v>
      </c>
    </row>
    <row r="33" spans="1:13" ht="21" customHeight="1">
      <c r="A33" s="21" t="s">
        <v>153</v>
      </c>
      <c r="F33" s="87"/>
      <c r="G33" s="92">
        <v>-538778</v>
      </c>
      <c r="H33" s="35"/>
      <c r="I33" s="92">
        <v>-312642</v>
      </c>
      <c r="J33" s="10"/>
      <c r="K33" s="35">
        <v>-538778</v>
      </c>
      <c r="L33" s="63"/>
      <c r="M33" s="35">
        <v>-312642</v>
      </c>
    </row>
    <row r="34" spans="1:13" ht="21" customHeight="1">
      <c r="A34" s="164" t="s">
        <v>78</v>
      </c>
      <c r="F34" s="87"/>
      <c r="G34" s="92">
        <v>687471</v>
      </c>
      <c r="H34" s="35"/>
      <c r="I34" s="92">
        <v>-478168</v>
      </c>
      <c r="J34" s="10"/>
      <c r="K34" s="29">
        <v>-144260</v>
      </c>
      <c r="L34" s="63"/>
      <c r="M34" s="29">
        <v>-4431</v>
      </c>
    </row>
    <row r="35" spans="1:13" ht="21" customHeight="1">
      <c r="A35" s="21" t="s">
        <v>10</v>
      </c>
      <c r="F35" s="87"/>
      <c r="G35" s="35">
        <v>-713635</v>
      </c>
      <c r="H35" s="35"/>
      <c r="I35" s="35">
        <v>-8691456</v>
      </c>
      <c r="J35" s="92"/>
      <c r="K35" s="92">
        <v>-180000</v>
      </c>
      <c r="L35" s="92"/>
      <c r="M35" s="92">
        <v>-8986235</v>
      </c>
    </row>
    <row r="36" spans="1:12" ht="21" customHeight="1">
      <c r="A36" s="88" t="s">
        <v>32</v>
      </c>
      <c r="F36" s="87"/>
      <c r="G36" s="29"/>
      <c r="H36" s="13"/>
      <c r="I36" s="29"/>
      <c r="J36" s="13"/>
      <c r="K36" s="4"/>
      <c r="L36" s="11"/>
    </row>
    <row r="37" spans="1:13" ht="21" customHeight="1">
      <c r="A37" s="30" t="s">
        <v>77</v>
      </c>
      <c r="B37" s="89"/>
      <c r="E37" s="4"/>
      <c r="F37" s="87"/>
      <c r="G37" s="35">
        <v>-5269865</v>
      </c>
      <c r="H37" s="24"/>
      <c r="I37" s="35">
        <v>-22452443</v>
      </c>
      <c r="J37" s="24"/>
      <c r="K37" s="35">
        <v>-4913002</v>
      </c>
      <c r="L37" s="24"/>
      <c r="M37" s="35">
        <v>-12472923</v>
      </c>
    </row>
    <row r="38" spans="1:13" ht="21" customHeight="1">
      <c r="A38" s="30" t="s">
        <v>157</v>
      </c>
      <c r="B38" s="89"/>
      <c r="E38" s="4"/>
      <c r="F38" s="87"/>
      <c r="G38" s="174">
        <v>-151012</v>
      </c>
      <c r="H38" s="24"/>
      <c r="I38" s="174">
        <v>-376919</v>
      </c>
      <c r="J38" s="24"/>
      <c r="K38" s="174">
        <v>-151012</v>
      </c>
      <c r="L38" s="24"/>
      <c r="M38" s="174">
        <v>-376920</v>
      </c>
    </row>
    <row r="39" spans="1:13" ht="21" customHeight="1">
      <c r="A39" s="88" t="s">
        <v>145</v>
      </c>
      <c r="B39" s="89"/>
      <c r="E39" s="4"/>
      <c r="F39" s="87"/>
      <c r="G39" s="13">
        <f>SUM(G29:G38)</f>
        <v>41951458</v>
      </c>
      <c r="H39" s="13"/>
      <c r="I39" s="13">
        <f>SUM(I29:I38)</f>
        <v>26030425</v>
      </c>
      <c r="J39" s="13"/>
      <c r="K39" s="13">
        <f>SUM(K29:K38)</f>
        <v>36091660</v>
      </c>
      <c r="L39" s="11"/>
      <c r="M39" s="13">
        <f>SUM(M29:M38)</f>
        <v>21645056</v>
      </c>
    </row>
    <row r="40" spans="1:13" s="40" customFormat="1" ht="21" customHeight="1">
      <c r="A40" s="24" t="s">
        <v>36</v>
      </c>
      <c r="B40" s="4"/>
      <c r="C40" s="15"/>
      <c r="D40" s="15"/>
      <c r="E40" s="15"/>
      <c r="F40" s="87"/>
      <c r="G40" s="35">
        <v>-4614926</v>
      </c>
      <c r="H40" s="35"/>
      <c r="I40" s="35">
        <v>-8448615</v>
      </c>
      <c r="J40" s="35"/>
      <c r="K40" s="92">
        <v>-4614926</v>
      </c>
      <c r="L40" s="35"/>
      <c r="M40" s="92">
        <v>-8353273</v>
      </c>
    </row>
    <row r="41" spans="1:13" s="40" customFormat="1" ht="21" customHeight="1">
      <c r="A41" s="21" t="s">
        <v>73</v>
      </c>
      <c r="B41" s="4"/>
      <c r="C41" s="15"/>
      <c r="D41" s="15"/>
      <c r="E41" s="15"/>
      <c r="F41" s="87"/>
      <c r="G41" s="35">
        <v>-26300784</v>
      </c>
      <c r="H41" s="35"/>
      <c r="I41" s="35">
        <v>-13050987</v>
      </c>
      <c r="J41" s="10"/>
      <c r="K41" s="35">
        <v>-26000567</v>
      </c>
      <c r="L41" s="63"/>
      <c r="M41" s="35">
        <v>-10477405</v>
      </c>
    </row>
    <row r="42" spans="1:13" ht="21" customHeight="1">
      <c r="A42" s="88" t="s">
        <v>143</v>
      </c>
      <c r="D42" s="90"/>
      <c r="E42" s="90"/>
      <c r="F42" s="87"/>
      <c r="G42" s="52">
        <f>SUM(G39:G41)</f>
        <v>11035748</v>
      </c>
      <c r="H42" s="11"/>
      <c r="I42" s="52">
        <f>SUM(I39:I41)</f>
        <v>4530823</v>
      </c>
      <c r="J42" s="11"/>
      <c r="K42" s="52">
        <f>SUM(K39:K41)</f>
        <v>5476167</v>
      </c>
      <c r="L42" s="11"/>
      <c r="M42" s="52">
        <f>SUM(M39:M41)</f>
        <v>2814378</v>
      </c>
    </row>
    <row r="43" spans="1:13" ht="21.75" customHeight="1">
      <c r="A43" s="39" t="s">
        <v>0</v>
      </c>
      <c r="B43" s="39"/>
      <c r="C43" s="39"/>
      <c r="D43" s="39"/>
      <c r="E43" s="39"/>
      <c r="F43" s="39"/>
      <c r="G43" s="39"/>
      <c r="H43" s="39"/>
      <c r="I43" s="40"/>
      <c r="J43" s="40"/>
      <c r="K43" s="40"/>
      <c r="L43" s="84"/>
      <c r="M43" s="1"/>
    </row>
    <row r="44" spans="1:13" ht="21.75" customHeight="1">
      <c r="A44" s="39" t="s">
        <v>47</v>
      </c>
      <c r="B44" s="39"/>
      <c r="C44" s="39"/>
      <c r="D44" s="39"/>
      <c r="E44" s="39"/>
      <c r="F44" s="39"/>
      <c r="G44" s="39"/>
      <c r="H44" s="39"/>
      <c r="I44" s="40"/>
      <c r="J44" s="40"/>
      <c r="K44" s="40"/>
      <c r="L44" s="84"/>
      <c r="M44" s="1"/>
    </row>
    <row r="45" spans="1:13" ht="21.75" customHeight="1">
      <c r="A45" s="163" t="s">
        <v>164</v>
      </c>
      <c r="B45" s="39"/>
      <c r="C45" s="39"/>
      <c r="D45" s="39"/>
      <c r="E45" s="39"/>
      <c r="F45" s="39"/>
      <c r="G45" s="39"/>
      <c r="H45" s="39"/>
      <c r="I45" s="40"/>
      <c r="J45" s="40"/>
      <c r="K45" s="40"/>
      <c r="L45" s="40"/>
      <c r="M45" s="53"/>
    </row>
    <row r="46" spans="1:13" ht="7.5" customHeight="1">
      <c r="A46" s="85"/>
      <c r="B46" s="39"/>
      <c r="C46" s="39"/>
      <c r="D46" s="39"/>
      <c r="E46" s="39"/>
      <c r="F46" s="39"/>
      <c r="G46" s="39"/>
      <c r="H46" s="39"/>
      <c r="I46" s="40"/>
      <c r="J46" s="40"/>
      <c r="K46" s="40"/>
      <c r="L46" s="40"/>
      <c r="M46" s="53"/>
    </row>
    <row r="47" spans="3:13" ht="21" customHeight="1">
      <c r="C47" s="86"/>
      <c r="D47" s="86"/>
      <c r="E47" s="86"/>
      <c r="G47" s="199" t="s">
        <v>80</v>
      </c>
      <c r="H47" s="199"/>
      <c r="I47" s="199"/>
      <c r="J47" s="199"/>
      <c r="K47" s="199"/>
      <c r="L47" s="199"/>
      <c r="M47" s="199"/>
    </row>
    <row r="48" spans="3:13" ht="21" customHeight="1">
      <c r="C48" s="86"/>
      <c r="D48" s="86"/>
      <c r="E48" s="86"/>
      <c r="G48" s="200" t="s">
        <v>1</v>
      </c>
      <c r="H48" s="200"/>
      <c r="I48" s="200"/>
      <c r="J48" s="87"/>
      <c r="K48" s="200" t="s">
        <v>67</v>
      </c>
      <c r="L48" s="200"/>
      <c r="M48" s="200"/>
    </row>
    <row r="49" spans="3:13" ht="21" customHeight="1">
      <c r="C49" s="86"/>
      <c r="D49" s="86"/>
      <c r="E49" s="86"/>
      <c r="G49" s="91">
        <v>2562</v>
      </c>
      <c r="H49" s="2"/>
      <c r="I49" s="91">
        <v>2561</v>
      </c>
      <c r="J49" s="87"/>
      <c r="K49" s="91">
        <v>2562</v>
      </c>
      <c r="L49" s="2"/>
      <c r="M49" s="91">
        <v>2561</v>
      </c>
    </row>
    <row r="50" spans="1:13" ht="21" customHeight="1">
      <c r="A50" s="88" t="s">
        <v>33</v>
      </c>
      <c r="D50" s="90"/>
      <c r="E50" s="90"/>
      <c r="F50" s="87"/>
      <c r="H50" s="87"/>
      <c r="I50" s="54"/>
      <c r="J50" s="10"/>
      <c r="K50" s="10"/>
      <c r="L50" s="63"/>
      <c r="M50" s="10"/>
    </row>
    <row r="51" spans="1:15" ht="21" customHeight="1">
      <c r="A51" s="4" t="s">
        <v>190</v>
      </c>
      <c r="C51" s="4"/>
      <c r="D51" s="4"/>
      <c r="E51" s="4"/>
      <c r="G51" s="12" t="s">
        <v>41</v>
      </c>
      <c r="I51" s="13">
        <v>-21984000</v>
      </c>
      <c r="K51" s="29" t="s">
        <v>41</v>
      </c>
      <c r="M51" s="25">
        <v>-21984000</v>
      </c>
      <c r="O51" s="55"/>
    </row>
    <row r="52" spans="1:13" ht="21" customHeight="1">
      <c r="A52" s="21" t="s">
        <v>191</v>
      </c>
      <c r="D52" s="90"/>
      <c r="E52" s="90"/>
      <c r="F52" s="87"/>
      <c r="G52" s="29" t="s">
        <v>41</v>
      </c>
      <c r="H52" s="87"/>
      <c r="I52" s="29" t="s">
        <v>41</v>
      </c>
      <c r="J52" s="10"/>
      <c r="K52" s="32" t="s">
        <v>41</v>
      </c>
      <c r="L52" s="63"/>
      <c r="M52" s="63">
        <v>152000000</v>
      </c>
    </row>
    <row r="53" spans="1:15" ht="21" customHeight="1">
      <c r="A53" s="4" t="s">
        <v>152</v>
      </c>
      <c r="C53" s="4"/>
      <c r="D53" s="4"/>
      <c r="E53" s="4"/>
      <c r="G53" s="12" t="s">
        <v>41</v>
      </c>
      <c r="I53" s="28">
        <v>17000000</v>
      </c>
      <c r="K53" s="29" t="s">
        <v>41</v>
      </c>
      <c r="M53" s="25">
        <v>17000000</v>
      </c>
      <c r="O53" s="55"/>
    </row>
    <row r="54" spans="1:15" ht="21" customHeight="1">
      <c r="A54" s="4" t="s">
        <v>189</v>
      </c>
      <c r="C54" s="4"/>
      <c r="D54" s="4"/>
      <c r="E54" s="4"/>
      <c r="G54" s="29" t="s">
        <v>41</v>
      </c>
      <c r="I54" s="28">
        <v>422783186</v>
      </c>
      <c r="K54" s="29" t="s">
        <v>41</v>
      </c>
      <c r="M54" s="25">
        <v>199674036</v>
      </c>
      <c r="O54" s="55"/>
    </row>
    <row r="55" spans="1:15" ht="21" customHeight="1">
      <c r="A55" s="164" t="s">
        <v>183</v>
      </c>
      <c r="C55" s="4"/>
      <c r="D55" s="4"/>
      <c r="E55" s="4"/>
      <c r="G55" s="29">
        <v>467290</v>
      </c>
      <c r="I55" s="10">
        <v>1383000</v>
      </c>
      <c r="K55" s="29" t="s">
        <v>41</v>
      </c>
      <c r="M55" s="63">
        <v>1062000</v>
      </c>
      <c r="O55" s="55"/>
    </row>
    <row r="56" spans="1:13" ht="21" customHeight="1">
      <c r="A56" s="21" t="s">
        <v>167</v>
      </c>
      <c r="D56" s="90"/>
      <c r="E56" s="90"/>
      <c r="F56" s="87"/>
      <c r="G56" s="29" t="s">
        <v>41</v>
      </c>
      <c r="H56" s="87"/>
      <c r="I56" s="29" t="s">
        <v>41</v>
      </c>
      <c r="J56" s="10"/>
      <c r="K56" s="29">
        <v>-100000000</v>
      </c>
      <c r="L56" s="63"/>
      <c r="M56" s="32" t="s">
        <v>41</v>
      </c>
    </row>
    <row r="57" spans="1:15" ht="21" customHeight="1">
      <c r="A57" s="4" t="s">
        <v>140</v>
      </c>
      <c r="C57" s="4"/>
      <c r="D57" s="4"/>
      <c r="E57" s="4"/>
      <c r="G57" s="29" t="s">
        <v>41</v>
      </c>
      <c r="I57" s="28">
        <v>-17400000</v>
      </c>
      <c r="K57" s="29" t="s">
        <v>41</v>
      </c>
      <c r="M57" s="25">
        <v>-17400000</v>
      </c>
      <c r="O57" s="55"/>
    </row>
    <row r="58" spans="1:15" ht="21" customHeight="1">
      <c r="A58" s="4" t="s">
        <v>188</v>
      </c>
      <c r="C58" s="4"/>
      <c r="D58" s="4"/>
      <c r="E58" s="4"/>
      <c r="G58" s="29">
        <v>-71532789</v>
      </c>
      <c r="I58" s="29" t="s">
        <v>41</v>
      </c>
      <c r="K58" s="29" t="s">
        <v>41</v>
      </c>
      <c r="M58" s="29" t="s">
        <v>41</v>
      </c>
      <c r="O58" s="55"/>
    </row>
    <row r="59" spans="1:13" ht="21" customHeight="1">
      <c r="A59" s="21" t="s">
        <v>184</v>
      </c>
      <c r="G59" s="10">
        <v>-14208805</v>
      </c>
      <c r="H59" s="24"/>
      <c r="I59" s="10">
        <v>-54415662</v>
      </c>
      <c r="J59" s="10"/>
      <c r="K59" s="29">
        <v>-12803723</v>
      </c>
      <c r="L59" s="92"/>
      <c r="M59" s="25">
        <v>-52991706</v>
      </c>
    </row>
    <row r="60" spans="1:13" ht="21" customHeight="1">
      <c r="A60" s="164" t="s">
        <v>111</v>
      </c>
      <c r="C60" s="4"/>
      <c r="D60" s="4"/>
      <c r="E60" s="4"/>
      <c r="G60" s="12" t="s">
        <v>41</v>
      </c>
      <c r="I60" s="13">
        <v>-243700</v>
      </c>
      <c r="K60" s="29" t="s">
        <v>41</v>
      </c>
      <c r="M60" s="25">
        <v>-243700</v>
      </c>
    </row>
    <row r="61" spans="1:13" ht="21" customHeight="1">
      <c r="A61" s="21" t="s">
        <v>76</v>
      </c>
      <c r="D61" s="90"/>
      <c r="E61" s="90"/>
      <c r="F61" s="87"/>
      <c r="G61" s="92">
        <v>1017673</v>
      </c>
      <c r="I61" s="92">
        <v>506190</v>
      </c>
      <c r="J61" s="10"/>
      <c r="K61" s="92">
        <v>452941</v>
      </c>
      <c r="L61" s="92"/>
      <c r="M61" s="92">
        <v>20508598</v>
      </c>
    </row>
    <row r="62" spans="1:15" ht="21" customHeight="1">
      <c r="A62" s="21" t="s">
        <v>38</v>
      </c>
      <c r="D62" s="90"/>
      <c r="E62" s="90"/>
      <c r="F62" s="87"/>
      <c r="G62" s="92">
        <v>53702</v>
      </c>
      <c r="H62" s="24"/>
      <c r="I62" s="92">
        <v>53702</v>
      </c>
      <c r="J62" s="10"/>
      <c r="K62" s="92">
        <v>53702</v>
      </c>
      <c r="L62" s="92"/>
      <c r="M62" s="92">
        <v>53702</v>
      </c>
      <c r="O62" s="55"/>
    </row>
    <row r="63" spans="1:13" ht="21" customHeight="1">
      <c r="A63" s="88" t="s">
        <v>195</v>
      </c>
      <c r="D63" s="90"/>
      <c r="E63" s="90"/>
      <c r="G63" s="52">
        <f>SUM(G51:G62)</f>
        <v>-84202929</v>
      </c>
      <c r="H63" s="11"/>
      <c r="I63" s="52">
        <f>SUM(I51:I62)</f>
        <v>347682716</v>
      </c>
      <c r="J63" s="13"/>
      <c r="K63" s="52">
        <f>SUM(K51:K62)</f>
        <v>-112297080</v>
      </c>
      <c r="L63" s="13"/>
      <c r="M63" s="52">
        <f>SUM(M51:M62)</f>
        <v>297678930</v>
      </c>
    </row>
    <row r="64" spans="1:13" ht="7.5" customHeight="1">
      <c r="A64" s="21"/>
      <c r="G64" s="11"/>
      <c r="H64" s="11"/>
      <c r="I64" s="11"/>
      <c r="J64" s="13"/>
      <c r="L64" s="13"/>
      <c r="M64" s="11"/>
    </row>
    <row r="65" spans="1:13" ht="21" customHeight="1">
      <c r="A65" s="88" t="s">
        <v>34</v>
      </c>
      <c r="D65" s="90"/>
      <c r="E65" s="90"/>
      <c r="G65" s="11"/>
      <c r="H65" s="11"/>
      <c r="I65" s="11"/>
      <c r="J65" s="13"/>
      <c r="K65" s="13"/>
      <c r="L65" s="13"/>
      <c r="M65" s="13"/>
    </row>
    <row r="66" spans="1:13" ht="21" customHeight="1">
      <c r="A66" s="126" t="s">
        <v>158</v>
      </c>
      <c r="D66" s="90"/>
      <c r="E66" s="90"/>
      <c r="G66" s="12" t="s">
        <v>41</v>
      </c>
      <c r="H66" s="11"/>
      <c r="I66" s="13">
        <v>-50000000</v>
      </c>
      <c r="J66" s="13"/>
      <c r="K66" s="12" t="s">
        <v>41</v>
      </c>
      <c r="L66" s="13"/>
      <c r="M66" s="13">
        <v>-50000000</v>
      </c>
    </row>
    <row r="67" spans="1:13" ht="21" customHeight="1">
      <c r="A67" s="21" t="s">
        <v>104</v>
      </c>
      <c r="B67" s="15"/>
      <c r="G67" s="92" t="s">
        <v>41</v>
      </c>
      <c r="H67" s="24"/>
      <c r="I67" s="92">
        <v>14336000</v>
      </c>
      <c r="J67" s="95"/>
      <c r="K67" s="92" t="s">
        <v>41</v>
      </c>
      <c r="L67" s="32"/>
      <c r="M67" s="92">
        <v>14336000</v>
      </c>
    </row>
    <row r="68" spans="1:13" ht="21" customHeight="1">
      <c r="A68" s="21" t="s">
        <v>141</v>
      </c>
      <c r="B68" s="15"/>
      <c r="G68" s="92">
        <v>-23585074</v>
      </c>
      <c r="H68" s="24"/>
      <c r="I68" s="92">
        <v>-37553015</v>
      </c>
      <c r="J68" s="95"/>
      <c r="K68" s="92">
        <v>-23585074</v>
      </c>
      <c r="L68" s="32"/>
      <c r="M68" s="92">
        <v>-37553015</v>
      </c>
    </row>
    <row r="69" spans="1:13" ht="21" customHeight="1">
      <c r="A69" s="126" t="s">
        <v>105</v>
      </c>
      <c r="B69" s="15"/>
      <c r="G69" s="35">
        <v>-267600</v>
      </c>
      <c r="H69" s="24"/>
      <c r="I69" s="35">
        <v>-389460</v>
      </c>
      <c r="J69" s="27"/>
      <c r="K69" s="35">
        <v>-267600</v>
      </c>
      <c r="L69" s="27"/>
      <c r="M69" s="35">
        <v>-389460</v>
      </c>
    </row>
    <row r="70" spans="1:13" ht="21" customHeight="1">
      <c r="A70" s="126" t="s">
        <v>147</v>
      </c>
      <c r="B70" s="15"/>
      <c r="G70" s="12">
        <v>-22445254</v>
      </c>
      <c r="I70" s="12">
        <v>-11220803</v>
      </c>
      <c r="J70" s="32"/>
      <c r="K70" s="12">
        <v>-22445254</v>
      </c>
      <c r="L70" s="32"/>
      <c r="M70" s="12">
        <v>-11220803</v>
      </c>
    </row>
    <row r="71" spans="1:13" ht="21" customHeight="1">
      <c r="A71" s="88" t="s">
        <v>185</v>
      </c>
      <c r="D71" s="90"/>
      <c r="E71" s="90"/>
      <c r="G71" s="167">
        <f>SUM(G66:G70)</f>
        <v>-46297928</v>
      </c>
      <c r="H71" s="11"/>
      <c r="I71" s="167">
        <f>SUM(I66:I70)</f>
        <v>-84827278</v>
      </c>
      <c r="J71" s="13"/>
      <c r="K71" s="167">
        <f>SUM(K66:K70)</f>
        <v>-46297928</v>
      </c>
      <c r="L71" s="13"/>
      <c r="M71" s="167">
        <f>SUM(M66:M70)</f>
        <v>-84827278</v>
      </c>
    </row>
    <row r="72" spans="1:13" ht="7.5" customHeight="1">
      <c r="A72" s="88"/>
      <c r="D72" s="90"/>
      <c r="E72" s="90"/>
      <c r="G72" s="11"/>
      <c r="H72" s="11"/>
      <c r="I72" s="11"/>
      <c r="J72" s="13"/>
      <c r="L72" s="13"/>
      <c r="M72" s="11"/>
    </row>
    <row r="73" spans="1:13" ht="21" customHeight="1">
      <c r="A73" s="88" t="s">
        <v>159</v>
      </c>
      <c r="D73" s="90"/>
      <c r="E73" s="90"/>
      <c r="G73" s="11">
        <f>G42+G63+G71</f>
        <v>-119465109</v>
      </c>
      <c r="H73" s="11"/>
      <c r="I73" s="11">
        <f>I42+I63+I71</f>
        <v>267386261</v>
      </c>
      <c r="J73" s="13"/>
      <c r="K73" s="11">
        <f>K42+K63+K71</f>
        <v>-153118841</v>
      </c>
      <c r="L73" s="13"/>
      <c r="M73" s="11">
        <f>M42+M63+M71</f>
        <v>215666030</v>
      </c>
    </row>
    <row r="74" spans="1:13" ht="7.5" customHeight="1">
      <c r="A74" s="88"/>
      <c r="D74" s="90"/>
      <c r="E74" s="90"/>
      <c r="G74" s="11"/>
      <c r="H74" s="11"/>
      <c r="I74" s="11"/>
      <c r="J74" s="13"/>
      <c r="L74" s="13"/>
      <c r="M74" s="11"/>
    </row>
    <row r="75" spans="1:13" ht="21" customHeight="1">
      <c r="A75" s="21" t="s">
        <v>108</v>
      </c>
      <c r="D75" s="90"/>
      <c r="E75" s="90"/>
      <c r="G75" s="51">
        <f>+งบแสดงฐานะการเงิน!J10</f>
        <v>291685846</v>
      </c>
      <c r="H75" s="11"/>
      <c r="I75" s="150">
        <v>24299585</v>
      </c>
      <c r="J75" s="13"/>
      <c r="K75" s="51">
        <f>+งบแสดงฐานะการเงิน!N10</f>
        <v>235095026</v>
      </c>
      <c r="L75" s="13"/>
      <c r="M75" s="150">
        <v>19428996</v>
      </c>
    </row>
    <row r="76" spans="1:13" ht="7.5" customHeight="1">
      <c r="A76" s="88"/>
      <c r="D76" s="90"/>
      <c r="E76" s="90"/>
      <c r="G76" s="11"/>
      <c r="H76" s="11"/>
      <c r="I76" s="11"/>
      <c r="J76" s="13"/>
      <c r="L76" s="13"/>
      <c r="M76" s="11"/>
    </row>
    <row r="77" spans="1:19" ht="21" customHeight="1" thickBot="1">
      <c r="A77" s="88" t="s">
        <v>109</v>
      </c>
      <c r="D77" s="90"/>
      <c r="E77" s="90"/>
      <c r="G77" s="58">
        <f>G73+G75</f>
        <v>172220737</v>
      </c>
      <c r="H77" s="11"/>
      <c r="I77" s="58">
        <f>I73+I75</f>
        <v>291685846</v>
      </c>
      <c r="J77" s="13"/>
      <c r="K77" s="58">
        <f>K73+K75</f>
        <v>81976185</v>
      </c>
      <c r="L77" s="13"/>
      <c r="M77" s="58">
        <f>M73+M75</f>
        <v>235095026</v>
      </c>
      <c r="O77" s="11"/>
      <c r="P77" s="11"/>
      <c r="Q77" s="11"/>
      <c r="R77" s="81"/>
      <c r="S77" s="24"/>
    </row>
    <row r="78" spans="1:19" ht="18" customHeight="1" thickTop="1">
      <c r="A78" s="88"/>
      <c r="D78" s="90"/>
      <c r="E78" s="90"/>
      <c r="G78" s="11"/>
      <c r="H78" s="11"/>
      <c r="I78" s="11"/>
      <c r="J78" s="13"/>
      <c r="L78" s="13"/>
      <c r="M78" s="11"/>
      <c r="O78" s="11"/>
      <c r="P78" s="11"/>
      <c r="Q78" s="11"/>
      <c r="R78" s="81"/>
      <c r="S78" s="24"/>
    </row>
    <row r="79" spans="1:19" ht="18" customHeight="1">
      <c r="A79" s="88" t="s">
        <v>113</v>
      </c>
      <c r="D79" s="90"/>
      <c r="E79" s="90"/>
      <c r="G79" s="11"/>
      <c r="H79" s="11"/>
      <c r="I79" s="11"/>
      <c r="J79" s="13"/>
      <c r="L79" s="13"/>
      <c r="M79" s="11"/>
      <c r="O79" s="11"/>
      <c r="P79" s="11"/>
      <c r="Q79" s="11"/>
      <c r="R79" s="81"/>
      <c r="S79" s="24"/>
    </row>
    <row r="80" spans="1:19" ht="7.5" customHeight="1">
      <c r="A80" s="88"/>
      <c r="D80" s="90"/>
      <c r="E80" s="90"/>
      <c r="G80" s="11"/>
      <c r="H80" s="11"/>
      <c r="I80" s="11"/>
      <c r="J80" s="13"/>
      <c r="L80" s="13"/>
      <c r="M80" s="11"/>
      <c r="O80" s="11"/>
      <c r="P80" s="11"/>
      <c r="Q80" s="11"/>
      <c r="R80" s="81"/>
      <c r="S80" s="24"/>
    </row>
    <row r="81" spans="1:13" ht="21" customHeight="1">
      <c r="A81" s="21" t="s">
        <v>114</v>
      </c>
      <c r="D81" s="90"/>
      <c r="E81" s="90"/>
      <c r="G81" s="11"/>
      <c r="H81" s="11"/>
      <c r="I81" s="149"/>
      <c r="J81" s="13"/>
      <c r="L81" s="13"/>
      <c r="M81" s="149"/>
    </row>
    <row r="82" spans="1:13" ht="21" customHeight="1">
      <c r="A82" s="21"/>
      <c r="B82" s="4" t="s">
        <v>161</v>
      </c>
      <c r="D82" s="90"/>
      <c r="E82" s="90"/>
      <c r="G82" s="11"/>
      <c r="H82" s="11"/>
      <c r="I82" s="11"/>
      <c r="J82" s="13"/>
      <c r="L82" s="13"/>
      <c r="M82" s="11"/>
    </row>
    <row r="83" spans="2:14" ht="21.75" customHeight="1">
      <c r="B83" s="4" t="s">
        <v>160</v>
      </c>
      <c r="G83" s="11">
        <v>81323600</v>
      </c>
      <c r="H83" s="64"/>
      <c r="I83" s="11">
        <v>5005368</v>
      </c>
      <c r="J83" s="64"/>
      <c r="K83" s="11">
        <v>40799709</v>
      </c>
      <c r="L83" s="64"/>
      <c r="M83" s="11">
        <v>1225999</v>
      </c>
      <c r="N83" s="64"/>
    </row>
    <row r="84" spans="1:14" ht="21.75" customHeight="1">
      <c r="A84" s="88"/>
      <c r="G84" s="64">
        <f>+G77-งบแสดงฐานะการเงิน!H10</f>
        <v>0</v>
      </c>
      <c r="H84" s="64"/>
      <c r="I84" s="64">
        <f>+I77-งบแสดงฐานะการเงิน!J10</f>
        <v>0</v>
      </c>
      <c r="J84" s="64"/>
      <c r="K84" s="64">
        <f>+K77-งบแสดงฐานะการเงิน!L10</f>
        <v>0</v>
      </c>
      <c r="L84" s="64"/>
      <c r="M84" s="64">
        <f>+M77-งบแสดงฐานะการเงิน!N10</f>
        <v>0</v>
      </c>
      <c r="N84" s="64"/>
    </row>
  </sheetData>
  <sheetProtection/>
  <mergeCells count="6">
    <mergeCell ref="G5:M5"/>
    <mergeCell ref="G6:I6"/>
    <mergeCell ref="K6:M6"/>
    <mergeCell ref="G47:M47"/>
    <mergeCell ref="G48:I48"/>
    <mergeCell ref="K48:M48"/>
  </mergeCells>
  <printOptions/>
  <pageMargins left="0.7874015748031497" right="0.31496062992125984" top="0.7874015748031497" bottom="0.5905511811023623" header="0.3937007874015748" footer="0.3937007874015748"/>
  <pageSetup firstPageNumber="12" useFirstPageNumber="1" fitToHeight="2" horizontalDpi="600" verticalDpi="600" orientation="portrait" paperSize="9" scale="75" r:id="rId1"/>
  <headerFooter alignWithMargins="0">
    <oddFooter>&amp;L&amp;14 หมายเหตุประกอบงบการเงินเป็นส่วนหนึ่งของงบการเงินนี้&amp;R&amp;14&amp;P</oddFooter>
  </headerFooter>
  <rowBreaks count="1" manualBreakCount="1">
    <brk id="4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Corporate Edition</cp:lastModifiedBy>
  <cp:lastPrinted>2020-02-25T12:56:13Z</cp:lastPrinted>
  <dcterms:created xsi:type="dcterms:W3CDTF">2005-01-05T08:17:29Z</dcterms:created>
  <dcterms:modified xsi:type="dcterms:W3CDTF">2020-02-28T07:13:36Z</dcterms:modified>
  <cp:category/>
  <cp:version/>
  <cp:contentType/>
  <cp:contentStatus/>
</cp:coreProperties>
</file>