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20" windowHeight="8810" tabRatio="718" activeTab="0"/>
  </bookViews>
  <sheets>
    <sheet name="งบฐานะการเงิน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'งบกระแสเงินสด'!$A$1:$M$71</definedName>
    <definedName name="_xlnm.Print_Area" localSheetId="1">'งบกำไรขาดทุนเบ็ดเสร็จ'!$A$1:$M$49</definedName>
    <definedName name="_xlnm.Print_Area" localSheetId="0">'งบฐานะการเงิน'!$A$1:$N$86</definedName>
    <definedName name="_xlnm.Print_Area" localSheetId="3">'ส่วนของผู้ถือหุ้นงบเฉพาะ'!$A$1:$Q$30</definedName>
    <definedName name="_xlnm.Print_Area" localSheetId="2">'ส่วนของผู้ถือหุ้นงบรวม'!$A$1:$V$27</definedName>
  </definedNames>
  <calcPr fullCalcOnLoad="1"/>
</workbook>
</file>

<file path=xl/sharedStrings.xml><?xml version="1.0" encoding="utf-8"?>
<sst xmlns="http://schemas.openxmlformats.org/spreadsheetml/2006/main" count="467" uniqueCount="191">
  <si>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</si>
  <si>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</si>
  <si>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</si>
  <si>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</si>
  <si>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</si>
  <si>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</si>
  <si>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</si>
  <si>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</si>
  <si>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</si>
  <si>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</si>
  <si>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</si>
  <si>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</si>
  <si>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</si>
  <si>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</si>
  <si>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</si>
  <si>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</si>
  <si>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</si>
  <si>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</si>
  <si>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</si>
  <si>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</si>
  <si>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</si>
  <si>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</si>
  <si>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</si>
  <si>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</si>
  <si>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</si>
  <si>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</si>
  <si>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</si>
  <si>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</si>
  <si>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</si>
  <si>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</si>
  <si>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</si>
  <si>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</si>
  <si>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</si>
  <si>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</si>
  <si>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</si>
  <si>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</si>
  <si>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</si>
  <si>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</si>
  <si>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</si>
  <si>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</si>
  <si>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</si>
  <si>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</si>
  <si>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</si>
  <si>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</si>
  <si>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</si>
  <si>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</si>
  <si>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</si>
  <si>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</si>
  <si>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</si>
  <si>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</si>
  <si>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</si>
  <si>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</si>
  <si>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</si>
  <si>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</si>
  <si>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</si>
  <si>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</si>
  <si>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สินทรัพย์</t>
  </si>
  <si>
    <t>รวม</t>
  </si>
  <si>
    <t>ที่ดิน อาคารและอุปกรณ์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</si>
  <si>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</si>
  <si>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</si>
  <si>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</si>
  <si>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</si>
  <si>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</si>
  <si>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</si>
  <si>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จ่ายภาษีเงินได้</t>
  </si>
  <si>
    <t>เงินลงทุนในบริษัทย่อย</t>
  </si>
  <si>
    <t>รับดอกเบี้ย</t>
  </si>
  <si>
    <t>สินทรัพย์หมุนเวียนอื่น</t>
  </si>
  <si>
    <t>อสังหาริมทรัพย์เพื่อการลงทุน</t>
  </si>
  <si>
    <t>ของบริษัทใหญ่</t>
  </si>
  <si>
    <t>สินทรัพย์ไม่มีตัวตน</t>
  </si>
  <si>
    <t>ส่วนของ</t>
  </si>
  <si>
    <t>ส่วนได้เสียที่ไม่มี</t>
  </si>
  <si>
    <t>กำไร (ขาดทุน) เบ็ดเสร็จอื่น</t>
  </si>
  <si>
    <t>จัดสรรเพื่อเป็น</t>
  </si>
  <si>
    <t>สำรองตามกฎหมาย</t>
  </si>
  <si>
    <t>ค่าใช้จ่ายผลประโยชน์พนักงาน</t>
  </si>
  <si>
    <t>กำไรจากการดำเนินงานก่อนเปลี่ยนแปลงในสินทรัพย์และหนี้สินดำเนินงาน</t>
  </si>
  <si>
    <t>ภาษีเงินได้ถูกหัก ณ ที่จ่าย</t>
  </si>
  <si>
    <t>อื่นๆ</t>
  </si>
  <si>
    <t>ทุนที่ออกและชำระเต็มมูลค่าแล้ว - 1,122,297,625 หุ้น มูลค่าหุ้นละ 1 บาท</t>
  </si>
  <si>
    <t>ส่วนแบ่งขาดทุนจากเงินลงทุนในบริษัทร่วม</t>
  </si>
  <si>
    <t>ต้นทุนในการเตรียมหลุมฝังกลบ</t>
  </si>
  <si>
    <t>รายได้จากการขายและให้บริการ - ธุรกิจให้บริการและกำจัดกากอุตสาหกรรม</t>
  </si>
  <si>
    <t>สินค้าคงเหลือ</t>
  </si>
  <si>
    <t>กำไรสะสม</t>
  </si>
  <si>
    <t>ทุนจดทะเบียน - 1,122,297,625  หุ้น มูลค่าหุ้นละ 1 บาท</t>
  </si>
  <si>
    <t>ที่ดินรอการพัฒนา</t>
  </si>
  <si>
    <t>รายได้ (ค่าใช้จ่าย) ภาษีเงินได้</t>
  </si>
  <si>
    <t>ประมาณการหนี้สินการปิดหลุมฝังกลบ</t>
  </si>
  <si>
    <t>สินทรัพย์สิทธิการใช้</t>
  </si>
  <si>
    <t>สินทรัพย์ทางการเงินไม่หมุนเวียนอื่น</t>
  </si>
  <si>
    <t>หนี้สินไม่หมุนเวียนอื่น</t>
  </si>
  <si>
    <t>รายได้จากการขายและให้บริการ - ธุรกิจอื่น</t>
  </si>
  <si>
    <t>ต้นทุนขายและบริการ - ธุรกิจอื่น</t>
  </si>
  <si>
    <t>ผลขาดทุนของเงินลงทุนในตราสารทุน</t>
  </si>
  <si>
    <t>ที่วัดมูลค่าด้วยมูลค่ายุติธรรมผ่าน</t>
  </si>
  <si>
    <t>หนี้สินตามสัญญาเช่าส่วนที่ถึงกำหนดชำระภายในหนึ่งปี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</si>
  <si>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</si>
  <si>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 xml:space="preserve">กำไร (ขาดทุน) เบ็ดเสร็จอื่น </t>
  </si>
  <si>
    <t>ส่วนที่เป็นของบริษัทใหญ่</t>
  </si>
  <si>
    <t>จ่ายชำระหนี้สินภายใต้สัญญาเช่า</t>
  </si>
  <si>
    <t>ต้นทุนขายและบริการ - ธุรกิจให้บริการและกำจัดกากอุตสาหกรรม</t>
  </si>
  <si>
    <t>รายการที่จะไม่ถูกจัดประเภทใหม่ไว้ในกำไรหรือขาดทุนในภายหลัง</t>
  </si>
  <si>
    <t>ด้วยมูลค่ายุติธรรมผ่านกำไร (ขาดทุน) เบ็ดเสร็จอื่น</t>
  </si>
  <si>
    <t>รวมรายการที่จะไม่ถูกจัดประเภทใหม่ไว้ในกำไรหรือขาดทุนในภายหลัง</t>
  </si>
  <si>
    <t>"ยังไม่ได้ตรวจสอบ"</t>
  </si>
  <si>
    <t>"ตรวจสอบแล้ว"</t>
  </si>
  <si>
    <t>"สอบทานแล้ว"</t>
  </si>
  <si>
    <t>พันบาท</t>
  </si>
  <si>
    <t>รวมกำไร (ขาดทุน) เบ็ดเสร็จสำหรับงวด</t>
  </si>
  <si>
    <t>กำไร (ขาดทุน) เบ็ดเสร็จสำหรับงวด</t>
  </si>
  <si>
    <t>กำไรสำหรับงวด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</si>
  <si>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</si>
  <si>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</si>
  <si>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รวมกำไร (ขาดทุน) เบ็ดเสร็จอื่นสำหรับงวด - สุทธิจากภาษี</t>
  </si>
  <si>
    <t>กำไร (ขาดทุน) เบ็ดเสร็จรวมสำหรับงวด</t>
  </si>
  <si>
    <t>กำไร (ขาดทุน) จากการวัดมูลค่าเงินลงทุนในตราสารทุน</t>
  </si>
  <si>
    <t>ภาษีเงินได้นิติบุคคลค้างจ่าย</t>
  </si>
  <si>
    <t>เงินสดจ่ายซื้ออาคารและอุปกรณ์</t>
  </si>
  <si>
    <t>เงินสดจ่ายซื้อต้นทุนในการเตรียมหลุมฝังกลบ</t>
  </si>
  <si>
    <t>ผลขาดทุนด้านเครดิตที่คาดว่าจะเกิดขึ้น</t>
  </si>
  <si>
    <t>เงินให้กู้ยืมระยะสั้นและดอกเบี้ยค้างรับแก่กิจการที่เกี่ยวข้องกัน</t>
  </si>
  <si>
    <t>เงินกู้ยืมระยะสั้นจากสถาบันการเงิน</t>
  </si>
  <si>
    <t>หนี้สูญ</t>
  </si>
  <si>
    <t>เงินสดรับจากเงินกู้ยืมระยะสั้นจากสถาบันการเงิน</t>
  </si>
  <si>
    <t>การแบ่งปันกำไร (ขาดทุน) สำหรับงวด</t>
  </si>
  <si>
    <t>การแบ่งปันกำไร (ขาดทุน) เบ็ดเสร็จรวม สำหรับงวด</t>
  </si>
  <si>
    <t>เงินให้กู้ยืมระยะยาวแก่กิจการที่เกี่ยวข้องกัน-สุทธิจากส่วนที่ถึงกำหนดชำระภายในหนึ่งปี</t>
  </si>
  <si>
    <t>ยอดคงเหลือ ณ วันที่ 31 มีนาคม 2566</t>
  </si>
  <si>
    <t>ขาดทุนสำหรับงวด</t>
  </si>
  <si>
    <t>ขาดทุนจากการลดมูลค่าของต้นทุนในการพัฒนาอสังหาริมทรัพย์ (กลับรายการ)</t>
  </si>
  <si>
    <t>ประมาณการต้นทุนปิดหลุมฝังกลบ</t>
  </si>
  <si>
    <t>เงินสดรับภาษีเงินได้หัก ณ ที่จ่าย</t>
  </si>
  <si>
    <t>เงินสดจ่ายซื้อสินทรัพย์ไม่มีตัวตน</t>
  </si>
  <si>
    <t>กำไร (ขาดทุน) สะสม</t>
  </si>
  <si>
    <t xml:space="preserve"> -  ยังไม่ได้จัดสรร (ขาดทุนสะสม)</t>
  </si>
  <si>
    <t>กำไร (ขาดทุน) จากกิจกรรมดำเนินงาน</t>
  </si>
  <si>
    <t>กำไร (ขาดทุน) ก่อนภาษีเงินได้</t>
  </si>
  <si>
    <t>กำไร (ขาดทุน) สำหรับงวด</t>
  </si>
  <si>
    <t>กำไร (ขาดทุน) ต่อหุ้น (บาท)</t>
  </si>
  <si>
    <t>ณ วันที่ 31 มีนาคม 2567</t>
  </si>
  <si>
    <t>31 มีนาคม 2567</t>
  </si>
  <si>
    <t>31 ธันวาคม 2566</t>
  </si>
  <si>
    <t>เงินให้กู้ยืมระยะสั้นแก่กิจการอื่น</t>
  </si>
  <si>
    <t>เงินให้กู้ยืมระยะยาวและดอกเบี้ยค้างรับแก่กิจการที่เกี่ยวข้องกันส่วนที่ถึงกำหนดชำระภายในหนึ่งปี</t>
  </si>
  <si>
    <t xml:space="preserve"> -  จัดสรรเพื่อเป็นสำรองหุ้นทุนซื้อคืน</t>
  </si>
  <si>
    <t>หุ้นทุนซื้อคืน</t>
  </si>
  <si>
    <t>สำหรับงวดสามเดือนสิ้นสุดวันที่ 31 มีนาคม 2567</t>
  </si>
  <si>
    <t>ยอดคงเหลือ ณ วันที่ 31 มีนาคม 2567</t>
  </si>
  <si>
    <t>หุ้นทุน</t>
  </si>
  <si>
    <t>ซื้อคืน</t>
  </si>
  <si>
    <t>สำรองหุ้นทุนซื้อคืน</t>
  </si>
  <si>
    <t>งบฐานะการเงิน</t>
  </si>
  <si>
    <t>งบการเปลี่ยนแปลงส่วนของผู้ถือหุ้น</t>
  </si>
  <si>
    <t xml:space="preserve">งบการเปลี่ยนแปลงส่วนของผู้ถือหุ้น </t>
  </si>
  <si>
    <t>งบฐานะการเงิน (ต่อ)</t>
  </si>
  <si>
    <t>เงินลงทุนในกิจการร่วมค้า</t>
  </si>
  <si>
    <t>กำไรจากการขายเงินลงทุนในบริษัทย่อย</t>
  </si>
  <si>
    <t>จ่ายประมาณการหนี้สินค่าปิดหลุมฝังกลบ</t>
  </si>
  <si>
    <t>กำไรจากการปรับมูลค่ายุติธรรมสินทรัพย์ชีวภาพ</t>
  </si>
  <si>
    <t>เงินสดรับจากเงินให้กู้ยืมระยะสั้นแก่กิจการที่เกี่ยวข้องกัน</t>
  </si>
  <si>
    <t>เงินสดจ่ายเงินให้กู้ยืมระยะสั้นแก่กิจการอื่น</t>
  </si>
  <si>
    <t>ข้อมูลกระแสเงินสดเปิดเผยเพิ่มเติม</t>
  </si>
  <si>
    <t>รายการที่มิใช่เงินสด</t>
  </si>
  <si>
    <t>4, 18</t>
  </si>
  <si>
    <t>"จัดประเภทใหม่"</t>
  </si>
  <si>
    <t>4, 17</t>
  </si>
  <si>
    <t>(ขาดทุนสะสม)</t>
  </si>
  <si>
    <t>ยอดคงเหลือ ณ วันที่ 31 ธันวาคม 2566</t>
  </si>
  <si>
    <t>ยอดคงเหลือ ณ วันที่ 31 ธันวาคม 2565</t>
  </si>
  <si>
    <t>รายการจัดประเภทใหม่</t>
  </si>
  <si>
    <t>ขาดทุนจากการตัดจำหน่ายอุปกรณ์</t>
  </si>
  <si>
    <t>เงินสดและรายการเทียบเท่าเงินสดเพิ่มขึ้น - สุทธิ</t>
  </si>
  <si>
    <t>ลูกหนี้ค่าขายเงินลงทุนในบริษัทย่อยที่ยังมิได้รับชำระ</t>
  </si>
  <si>
    <t xml:space="preserve">ยอดคงเหลือ ณ วันที่ 31 ธันวาคม 2566 </t>
  </si>
  <si>
    <t>ก่อนจัดประเภทใหม่</t>
  </si>
  <si>
    <t>หลังจัดประเภทใหม่</t>
  </si>
  <si>
    <t xml:space="preserve">ลูกหนี้การค้าและลูกหนี้หมุนเวียนอื่น  </t>
  </si>
  <si>
    <t>สินทรัพย์ชีวภาพหมุนเวียน</t>
  </si>
  <si>
    <t>เจ้าหนี้การค้าและเจ้าหนี้หมุนเวียนอื่น</t>
  </si>
  <si>
    <t>ขาดทุนจากการลดมูลค่าสินค้าคงเหลือ</t>
  </si>
  <si>
    <t>ลูกหนี้การค้าและลูกหนี้หมุนเวียนอื่น</t>
  </si>
  <si>
    <t>เงินสดรับ (จ่าย) จากการดำเนินงาน</t>
  </si>
  <si>
    <t>เงินสดสุทธิได้มาจาก (ใช้ไปใน) กิจกรรมดำเนินงาน</t>
  </si>
  <si>
    <t>เงินสดสุทธิได้มาจาก (ใช้ไปใน) กิจกรรมลงทุน</t>
  </si>
  <si>
    <t>เงินสดสุทธิได้มาจาก (ใช้ไปใน) กิจกรรมจัดหาเงิน</t>
  </si>
  <si>
    <t>ประมาณการหนี้สินไม่หมุนเวียนสำหรับผลประโยชน์พนักงาน</t>
  </si>
  <si>
    <t>สินทรัพย์ที่เกิดจากสัญญา - หมุนเวียน</t>
  </si>
  <si>
    <t>4, 6.1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</si>
</sst>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THB&quot;#,##0_);\(&quot;THB&quot;#,##0\)"/>
    <numFmt numFmtId="171" formatCode="&quot;THB&quot;#,##0_);[Red]\(&quot;THB&quot;#,##0\)"/>
    <numFmt numFmtId="172" formatCode="&quot;THB&quot;#,##0.00_);\(&quot;THB&quot;#,##0.00\)"/>
    <numFmt numFmtId="173" formatCode="&quot;THB&quot;#,##0.00_);[Red]\(&quot;THB&quot;#,##0.00\)"/>
    <numFmt numFmtId="174" formatCode="_(&quot;THB&quot;* #,##0_);_(&quot;THB&quot;* \(#,##0\);_(&quot;THB&quot;* &quot;-&quot;_);_(@_)"/>
    <numFmt numFmtId="175" formatCode="_(* #,##0_);_(* \(#,##0\);_(* &quot;-&quot;_);_(@_)"/>
    <numFmt numFmtId="176" formatCode="_(&quot;THB&quot;* #,##0.00_);_(&quot;THB&quot;* \(#,##0.00\);_(&quot;THB&quot;* &quot;-&quot;??_);_(@_)"/>
    <numFmt numFmtId="177" formatCode="_(* #,##0.00_);_(* \(#,##0.00\);_(* &quot;-&quot;??_);_(@_)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US$&quot;#,##0;\-&quot;US$&quot;#,##0"/>
    <numFmt numFmtId="189" formatCode="&quot;US$&quot;#,##0;[Red]\-&quot;US$&quot;#,##0"/>
    <numFmt numFmtId="190" formatCode="&quot;US$&quot;#,##0.00;\-&quot;US$&quot;#,##0.00"/>
    <numFmt numFmtId="191" formatCode="&quot;US$&quot;#,##0.00;[Red]\-&quot;US$&quot;#,##0.00"/>
    <numFmt numFmtId="192" formatCode="_-&quot;US$&quot;* #,##0_-;\-&quot;US$&quot;* #,##0_-;_-&quot;US$&quot;* &quot;-&quot;_-;_-@_-"/>
    <numFmt numFmtId="193" formatCode="_-&quot;US$&quot;* #,##0.00_-;\-&quot;US$&quot;* #,##0.00_-;_-&quot;US$&quot;* &quot;-&quot;??_-;_-@_-"/>
    <numFmt numFmtId="194" formatCode="#,##0\ ;\(#,##0\)"/>
    <numFmt numFmtId="195" formatCode="#,##0.00\ ;\(#,##0.00\)"/>
    <numFmt numFmtId="196" formatCode="_(* #,##0_);_(* \(#,##0\);_(* &quot;-&quot;??_);_(@_)"/>
    <numFmt numFmtId="197" formatCode="#,##0.000\ ;\(#,##0.000\)"/>
    <numFmt numFmtId="198" formatCode="_(* #,##0.000_);_(* \(#,##0.000\);_(* &quot;-&quot;??_);_(@_)"/>
    <numFmt numFmtId="199" formatCode="[$-1010000]d/m/yy;@"/>
    <numFmt numFmtId="200" formatCode="_-* #,##0.000_-;\-* #,##0.000_-;_-* &quot;-&quot;??_-;_-@_-"/>
    <numFmt numFmtId="201" formatCode="#,##0.00;\(#,##0.00\)"/>
    <numFmt numFmtId="202" formatCode="_(* #,##0.0000_);_(* \(#,##0.0000\);_(* &quot;-&quot;??_);_(@_)"/>
    <numFmt numFmtId="203" formatCode="_(* #,##0.0_);_(* \(#,##0.0\);_(* &quot;-&quot;??_);_(@_)"/>
    <numFmt numFmtId="204" formatCode="[$-41E]d\ mmmm\ 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"/>
    <numFmt numFmtId="210" formatCode="0.00000"/>
    <numFmt numFmtId="211" formatCode="0.000"/>
  </numFmts>
  <fonts count="46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0"/>
      <name val="ApFont"/>
      <family val="0"/>
    </font>
    <font>
      <b/>
      <i/>
      <sz val="14"/>
      <name val="Angsana New"/>
      <family val="1"/>
    </font>
    <font>
      <sz val="14"/>
      <name val="Cordia New"/>
      <family val="2"/>
    </font>
    <font>
      <sz val="10"/>
      <name val="Angsana New"/>
      <family val="1"/>
    </font>
    <font>
      <sz val="12"/>
      <name val="Angsana New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sz val="14"/>
      <color indexed="9"/>
      <name val="Angsana New"/>
      <family val="1"/>
    </font>
    <font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  <font>
      <sz val="14"/>
      <color theme="0"/>
      <name val="Angsana New"/>
      <family val="1"/>
    </font>
    <font>
      <sz val="14"/>
      <color rgb="FFFF0000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8" fillId="0" borderId="6" applyNumberFormat="0" applyFill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25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94" fontId="23" fillId="0" borderId="0" xfId="0" applyNumberFormat="1" applyFont="1" applyBorder="1" applyAlignment="1">
      <alignment horizontal="right"/>
    </xf>
    <xf numFmtId="194" fontId="23" fillId="0" borderId="0" xfId="0" applyNumberFormat="1" applyFont="1" applyFill="1" applyBorder="1" applyAlignment="1">
      <alignment horizontal="right"/>
    </xf>
    <xf numFmtId="196" fontId="23" fillId="0" borderId="0" xfId="42" applyNumberFormat="1" applyFont="1" applyFill="1" applyBorder="1" applyAlignment="1">
      <alignment/>
    </xf>
    <xf numFmtId="196" fontId="23" fillId="0" borderId="0" xfId="42" applyNumberFormat="1" applyFont="1" applyFill="1" applyBorder="1" applyAlignment="1">
      <alignment horizontal="center"/>
    </xf>
    <xf numFmtId="196" fontId="23" fillId="0" borderId="0" xfId="42" applyNumberFormat="1" applyFont="1" applyFill="1" applyBorder="1" applyAlignment="1">
      <alignment horizontal="right"/>
    </xf>
    <xf numFmtId="196" fontId="23" fillId="0" borderId="10" xfId="42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96" fontId="23" fillId="0" borderId="0" xfId="42" applyNumberFormat="1" applyFont="1" applyFill="1" applyBorder="1" applyAlignment="1">
      <alignment vertical="center"/>
    </xf>
    <xf numFmtId="196" fontId="22" fillId="0" borderId="0" xfId="42" applyNumberFormat="1" applyFont="1" applyFill="1" applyBorder="1" applyAlignment="1">
      <alignment vertical="center"/>
    </xf>
    <xf numFmtId="194" fontId="23" fillId="0" borderId="0" xfId="0" applyNumberFormat="1" applyFont="1" applyFill="1" applyBorder="1" applyAlignment="1">
      <alignment horizontal="right" vertical="center"/>
    </xf>
    <xf numFmtId="196" fontId="23" fillId="0" borderId="0" xfId="42" applyNumberFormat="1" applyFont="1" applyFill="1" applyBorder="1" applyAlignment="1">
      <alignment horizontal="right" vertical="center"/>
    </xf>
    <xf numFmtId="196" fontId="23" fillId="0" borderId="0" xfId="42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196" fontId="23" fillId="0" borderId="11" xfId="42" applyNumberFormat="1" applyFont="1" applyFill="1" applyBorder="1" applyAlignment="1">
      <alignment horizontal="right" vertical="center"/>
    </xf>
    <xf numFmtId="194" fontId="23" fillId="0" borderId="0" xfId="0" applyNumberFormat="1" applyFont="1" applyFill="1" applyBorder="1" applyAlignment="1">
      <alignment horizontal="center"/>
    </xf>
    <xf numFmtId="196" fontId="23" fillId="0" borderId="10" xfId="42" applyNumberFormat="1" applyFont="1" applyFill="1" applyBorder="1" applyAlignment="1">
      <alignment horizontal="right" vertical="center"/>
    </xf>
    <xf numFmtId="196" fontId="23" fillId="0" borderId="0" xfId="47" applyNumberFormat="1" applyFont="1" applyFill="1" applyBorder="1" applyAlignment="1">
      <alignment/>
    </xf>
    <xf numFmtId="196" fontId="23" fillId="0" borderId="0" xfId="47" applyNumberFormat="1" applyFont="1" applyFill="1" applyBorder="1" applyAlignment="1">
      <alignment horizontal="right"/>
    </xf>
    <xf numFmtId="177" fontId="23" fillId="0" borderId="0" xfId="42" applyFont="1" applyFill="1" applyBorder="1" applyAlignment="1">
      <alignment horizontal="right" vertical="center"/>
    </xf>
    <xf numFmtId="196" fontId="23" fillId="0" borderId="12" xfId="4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94" fontId="23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194" fontId="23" fillId="0" borderId="10" xfId="0" applyNumberFormat="1" applyFont="1" applyFill="1" applyBorder="1" applyAlignment="1">
      <alignment horizontal="right"/>
    </xf>
    <xf numFmtId="195" fontId="23" fillId="0" borderId="0" xfId="0" applyNumberFormat="1" applyFont="1" applyFill="1" applyBorder="1" applyAlignment="1">
      <alignment horizontal="right"/>
    </xf>
    <xf numFmtId="194" fontId="23" fillId="0" borderId="13" xfId="0" applyNumberFormat="1" applyFont="1" applyFill="1" applyBorder="1" applyAlignment="1">
      <alignment horizontal="right"/>
    </xf>
    <xf numFmtId="195" fontId="23" fillId="0" borderId="0" xfId="0" applyNumberFormat="1" applyFont="1" applyBorder="1" applyAlignment="1">
      <alignment/>
    </xf>
    <xf numFmtId="0" fontId="22" fillId="0" borderId="0" xfId="65" applyFont="1" applyFill="1" applyAlignment="1">
      <alignment/>
      <protection/>
    </xf>
    <xf numFmtId="196" fontId="0" fillId="0" borderId="0" xfId="42" applyNumberFormat="1" applyFont="1" applyFill="1" applyBorder="1" applyAlignment="1">
      <alignment/>
    </xf>
    <xf numFmtId="196" fontId="23" fillId="0" borderId="12" xfId="42" applyNumberFormat="1" applyFont="1" applyFill="1" applyBorder="1" applyAlignment="1">
      <alignment/>
    </xf>
    <xf numFmtId="196" fontId="23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177" fontId="23" fillId="0" borderId="0" xfId="44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196" fontId="23" fillId="0" borderId="11" xfId="42" applyNumberFormat="1" applyFont="1" applyFill="1" applyBorder="1" applyAlignment="1">
      <alignment/>
    </xf>
    <xf numFmtId="194" fontId="23" fillId="0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94" fontId="23" fillId="0" borderId="0" xfId="0" applyNumberFormat="1" applyFont="1" applyFill="1" applyBorder="1" applyAlignment="1">
      <alignment/>
    </xf>
    <xf numFmtId="177" fontId="23" fillId="0" borderId="0" xfId="42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96" fontId="23" fillId="0" borderId="0" xfId="0" applyNumberFormat="1" applyFont="1" applyFill="1" applyBorder="1" applyAlignment="1">
      <alignment horizontal="right"/>
    </xf>
    <xf numFmtId="194" fontId="23" fillId="0" borderId="0" xfId="0" applyNumberFormat="1" applyFont="1" applyFill="1" applyAlignment="1">
      <alignment/>
    </xf>
    <xf numFmtId="196" fontId="23" fillId="0" borderId="0" xfId="42" applyNumberFormat="1" applyFont="1" applyFill="1" applyAlignment="1">
      <alignment/>
    </xf>
    <xf numFmtId="0" fontId="23" fillId="0" borderId="14" xfId="0" applyFont="1" applyFill="1" applyBorder="1" applyAlignment="1">
      <alignment horizontal="center"/>
    </xf>
    <xf numFmtId="196" fontId="23" fillId="0" borderId="10" xfId="42" applyNumberFormat="1" applyFont="1" applyFill="1" applyBorder="1" applyAlignment="1">
      <alignment horizontal="center" vertical="center"/>
    </xf>
    <xf numFmtId="196" fontId="23" fillId="0" borderId="14" xfId="42" applyNumberFormat="1" applyFont="1" applyFill="1" applyBorder="1" applyAlignment="1">
      <alignment horizontal="right" vertical="center"/>
    </xf>
    <xf numFmtId="196" fontId="23" fillId="0" borderId="12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77" fontId="23" fillId="0" borderId="0" xfId="42" applyFont="1" applyFill="1" applyAlignment="1">
      <alignment/>
    </xf>
    <xf numFmtId="196" fontId="23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196" fontId="23" fillId="0" borderId="0" xfId="47" applyNumberFormat="1" applyFont="1" applyFill="1" applyBorder="1" applyAlignment="1">
      <alignment horizontal="center"/>
    </xf>
    <xf numFmtId="196" fontId="23" fillId="0" borderId="0" xfId="47" applyNumberFormat="1" applyFont="1" applyFill="1" applyBorder="1" applyAlignment="1">
      <alignment horizontal="center" vertical="center"/>
    </xf>
    <xf numFmtId="196" fontId="39" fillId="0" borderId="12" xfId="4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49" fontId="40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38" fontId="22" fillId="0" borderId="0" xfId="67" applyNumberFormat="1" applyFont="1" applyFill="1" applyAlignment="1">
      <alignment vertical="center"/>
      <protection/>
    </xf>
    <xf numFmtId="38" fontId="22" fillId="0" borderId="0" xfId="0" applyNumberFormat="1" applyFont="1" applyFill="1" applyAlignment="1">
      <alignment vertical="center"/>
    </xf>
    <xf numFmtId="37" fontId="22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/>
    </xf>
    <xf numFmtId="196" fontId="23" fillId="0" borderId="0" xfId="0" applyNumberFormat="1" applyFont="1" applyFill="1" applyAlignment="1">
      <alignment horizontal="center"/>
    </xf>
    <xf numFmtId="199" fontId="23" fillId="0" borderId="0" xfId="0" applyNumberFormat="1" applyFont="1" applyFill="1" applyAlignment="1">
      <alignment horizontal="left"/>
    </xf>
    <xf numFmtId="0" fontId="26" fillId="0" borderId="0" xfId="0" applyFont="1" applyFill="1" applyBorder="1" applyAlignment="1">
      <alignment/>
    </xf>
    <xf numFmtId="177" fontId="22" fillId="0" borderId="0" xfId="42" applyFont="1" applyFill="1" applyBorder="1" applyAlignment="1">
      <alignment/>
    </xf>
    <xf numFmtId="196" fontId="23" fillId="0" borderId="10" xfId="42" applyNumberFormat="1" applyFont="1" applyFill="1" applyBorder="1" applyAlignment="1">
      <alignment horizontal="left"/>
    </xf>
    <xf numFmtId="196" fontId="23" fillId="0" borderId="11" xfId="42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96" fontId="23" fillId="0" borderId="0" xfId="49" applyNumberFormat="1" applyFont="1" applyFill="1" applyAlignment="1">
      <alignment horizontal="center"/>
    </xf>
    <xf numFmtId="0" fontId="26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196" fontId="23" fillId="0" borderId="0" xfId="49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94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196" fontId="23" fillId="0" borderId="0" xfId="46" applyNumberFormat="1" applyFont="1" applyFill="1" applyBorder="1" applyAlignment="1">
      <alignment horizontal="right"/>
    </xf>
    <xf numFmtId="196" fontId="23" fillId="0" borderId="10" xfId="46" applyNumberFormat="1" applyFont="1" applyFill="1" applyBorder="1" applyAlignment="1">
      <alignment horizontal="right"/>
    </xf>
    <xf numFmtId="196" fontId="23" fillId="0" borderId="12" xfId="46" applyNumberFormat="1" applyFont="1" applyFill="1" applyBorder="1" applyAlignment="1">
      <alignment horizontal="center"/>
    </xf>
    <xf numFmtId="196" fontId="23" fillId="0" borderId="0" xfId="46" applyNumberFormat="1" applyFont="1" applyFill="1" applyBorder="1" applyAlignment="1">
      <alignment horizontal="center"/>
    </xf>
    <xf numFmtId="196" fontId="23" fillId="0" borderId="0" xfId="0" applyNumberFormat="1" applyFont="1" applyFill="1" applyBorder="1" applyAlignment="1">
      <alignment horizontal="center"/>
    </xf>
    <xf numFmtId="196" fontId="23" fillId="0" borderId="10" xfId="46" applyNumberFormat="1" applyFont="1" applyFill="1" applyBorder="1" applyAlignment="1">
      <alignment horizontal="center"/>
    </xf>
    <xf numFmtId="196" fontId="44" fillId="0" borderId="0" xfId="0" applyNumberFormat="1" applyFont="1" applyFill="1" applyBorder="1" applyAlignment="1">
      <alignment horizontal="right"/>
    </xf>
    <xf numFmtId="196" fontId="23" fillId="0" borderId="11" xfId="46" applyNumberFormat="1" applyFont="1" applyFill="1" applyBorder="1" applyAlignment="1">
      <alignment horizontal="center"/>
    </xf>
    <xf numFmtId="196" fontId="23" fillId="0" borderId="13" xfId="46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wrapText="1"/>
    </xf>
    <xf numFmtId="194" fontId="23" fillId="0" borderId="0" xfId="0" applyNumberFormat="1" applyFont="1" applyFill="1" applyAlignment="1">
      <alignment horizontal="center"/>
    </xf>
    <xf numFmtId="177" fontId="23" fillId="0" borderId="0" xfId="47" applyFont="1" applyFill="1" applyBorder="1" applyAlignment="1">
      <alignment horizontal="center" vertical="center"/>
    </xf>
    <xf numFmtId="196" fontId="23" fillId="0" borderId="10" xfId="47" applyNumberFormat="1" applyFont="1" applyFill="1" applyBorder="1" applyAlignment="1">
      <alignment horizontal="center" vertical="center"/>
    </xf>
    <xf numFmtId="194" fontId="23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96" fontId="23" fillId="0" borderId="0" xfId="49" applyNumberFormat="1" applyFont="1" applyFill="1" applyBorder="1" applyAlignment="1">
      <alignment/>
    </xf>
    <xf numFmtId="196" fontId="23" fillId="0" borderId="12" xfId="47" applyNumberFormat="1" applyFont="1" applyFill="1" applyBorder="1" applyAlignment="1">
      <alignment horizontal="center"/>
    </xf>
    <xf numFmtId="196" fontId="23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center"/>
    </xf>
    <xf numFmtId="194" fontId="45" fillId="0" borderId="0" xfId="0" applyNumberFormat="1" applyFont="1" applyFill="1" applyBorder="1" applyAlignment="1">
      <alignment horizontal="right"/>
    </xf>
    <xf numFmtId="196" fontId="45" fillId="0" borderId="0" xfId="0" applyNumberFormat="1" applyFont="1" applyFill="1" applyBorder="1" applyAlignment="1">
      <alignment horizontal="right"/>
    </xf>
    <xf numFmtId="0" fontId="23" fillId="0" borderId="0" xfId="42" applyNumberFormat="1" applyFont="1" applyFill="1" applyAlignment="1">
      <alignment/>
    </xf>
    <xf numFmtId="194" fontId="39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3" fillId="0" borderId="0" xfId="0" applyFont="1" applyFill="1" applyAlignment="1">
      <alignment horizontal="left"/>
    </xf>
    <xf numFmtId="196" fontId="23" fillId="0" borderId="10" xfId="42" applyNumberFormat="1" applyFont="1" applyFill="1" applyBorder="1" applyAlignment="1">
      <alignment horizontal="center"/>
    </xf>
    <xf numFmtId="194" fontId="23" fillId="0" borderId="0" xfId="49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7" fontId="23" fillId="0" borderId="0" xfId="42" applyFont="1" applyFill="1" applyBorder="1" applyAlignment="1">
      <alignment horizontal="center" vertical="center"/>
    </xf>
    <xf numFmtId="196" fontId="23" fillId="0" borderId="12" xfId="42" applyNumberFormat="1" applyFont="1" applyFill="1" applyBorder="1" applyAlignment="1">
      <alignment horizontal="center"/>
    </xf>
    <xf numFmtId="197" fontId="23" fillId="0" borderId="11" xfId="0" applyNumberFormat="1" applyFont="1" applyFill="1" applyBorder="1" applyAlignment="1">
      <alignment horizontal="right"/>
    </xf>
    <xf numFmtId="197" fontId="23" fillId="0" borderId="0" xfId="0" applyNumberFormat="1" applyFont="1" applyFill="1" applyBorder="1" applyAlignment="1">
      <alignment horizontal="right"/>
    </xf>
    <xf numFmtId="177" fontId="23" fillId="0" borderId="0" xfId="42" applyFont="1" applyFill="1" applyBorder="1" applyAlignment="1">
      <alignment vertical="center"/>
    </xf>
    <xf numFmtId="194" fontId="23" fillId="0" borderId="12" xfId="0" applyNumberFormat="1" applyFont="1" applyFill="1" applyBorder="1" applyAlignment="1">
      <alignment horizontal="center"/>
    </xf>
    <xf numFmtId="196" fontId="23" fillId="0" borderId="10" xfId="0" applyNumberFormat="1" applyFont="1" applyFill="1" applyBorder="1" applyAlignment="1">
      <alignment horizontal="center"/>
    </xf>
    <xf numFmtId="38" fontId="23" fillId="0" borderId="0" xfId="0" applyNumberFormat="1" applyFont="1" applyFill="1" applyAlignment="1">
      <alignment vertical="center"/>
    </xf>
    <xf numFmtId="196" fontId="23" fillId="0" borderId="0" xfId="45" applyNumberFormat="1" applyFont="1" applyFill="1" applyBorder="1" applyAlignment="1">
      <alignment horizontal="center"/>
    </xf>
    <xf numFmtId="196" fontId="23" fillId="0" borderId="14" xfId="47" applyNumberFormat="1" applyFont="1" applyFill="1" applyBorder="1" applyAlignment="1">
      <alignment horizontal="center" vertical="center"/>
    </xf>
    <xf numFmtId="196" fontId="23" fillId="0" borderId="0" xfId="46" applyNumberFormat="1" applyFont="1" applyFill="1" applyBorder="1" applyAlignment="1">
      <alignment/>
    </xf>
    <xf numFmtId="177" fontId="23" fillId="0" borderId="0" xfId="46" applyFont="1" applyFill="1" applyBorder="1" applyAlignment="1">
      <alignment horizontal="right"/>
    </xf>
    <xf numFmtId="200" fontId="23" fillId="0" borderId="0" xfId="0" applyNumberFormat="1" applyFont="1" applyFill="1" applyBorder="1" applyAlignment="1">
      <alignment/>
    </xf>
    <xf numFmtId="198" fontId="23" fillId="0" borderId="0" xfId="46" applyNumberFormat="1" applyFont="1" applyFill="1" applyBorder="1" applyAlignment="1">
      <alignment/>
    </xf>
    <xf numFmtId="195" fontId="22" fillId="0" borderId="0" xfId="0" applyNumberFormat="1" applyFont="1" applyFill="1" applyBorder="1" applyAlignment="1">
      <alignment horizontal="right"/>
    </xf>
    <xf numFmtId="177" fontId="23" fillId="0" borderId="0" xfId="46" applyFont="1" applyFill="1" applyBorder="1" applyAlignment="1">
      <alignment/>
    </xf>
    <xf numFmtId="194" fontId="23" fillId="0" borderId="13" xfId="49" applyNumberFormat="1" applyFont="1" applyFill="1" applyBorder="1" applyAlignment="1">
      <alignment/>
    </xf>
    <xf numFmtId="196" fontId="23" fillId="0" borderId="13" xfId="47" applyNumberFormat="1" applyFont="1" applyFill="1" applyBorder="1" applyAlignment="1">
      <alignment horizontal="center" vertical="center"/>
    </xf>
    <xf numFmtId="0" fontId="22" fillId="0" borderId="0" xfId="64" applyFont="1" applyFill="1" applyBorder="1" applyAlignment="1">
      <alignment/>
      <protection/>
    </xf>
    <xf numFmtId="0" fontId="28" fillId="0" borderId="0" xfId="0" applyFont="1" applyFill="1" applyAlignment="1">
      <alignment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49" fontId="23" fillId="0" borderId="0" xfId="0" applyNumberFormat="1" applyFont="1" applyAlignment="1">
      <alignment horizontal="centerContinuous"/>
    </xf>
    <xf numFmtId="37" fontId="23" fillId="0" borderId="0" xfId="0" applyNumberFormat="1" applyFont="1" applyAlignment="1">
      <alignment horizontal="center"/>
    </xf>
    <xf numFmtId="37" fontId="23" fillId="0" borderId="12" xfId="0" applyNumberFormat="1" applyFont="1" applyBorder="1" applyAlignment="1">
      <alignment horizontal="center"/>
    </xf>
    <xf numFmtId="49" fontId="23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1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"/>
    </xf>
    <xf numFmtId="0" fontId="23" fillId="0" borderId="12" xfId="0" applyFont="1" applyFill="1" applyBorder="1" applyAlignment="1">
      <alignment horizontal="centerContinuous"/>
    </xf>
    <xf numFmtId="37" fontId="23" fillId="0" borderId="12" xfId="0" applyNumberFormat="1" applyFont="1" applyFill="1" applyBorder="1" applyAlignment="1">
      <alignment horizontal="center"/>
    </xf>
    <xf numFmtId="194" fontId="39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196" fontId="23" fillId="0" borderId="0" xfId="46" applyNumberFormat="1" applyFont="1" applyFill="1" applyBorder="1" applyAlignment="1">
      <alignment vertical="center"/>
    </xf>
    <xf numFmtId="196" fontId="23" fillId="0" borderId="0" xfId="46" applyNumberFormat="1" applyFont="1" applyFill="1" applyBorder="1" applyAlignment="1">
      <alignment horizontal="center" vertical="center"/>
    </xf>
    <xf numFmtId="196" fontId="24" fillId="0" borderId="0" xfId="0" applyNumberFormat="1" applyFont="1" applyFill="1" applyBorder="1" applyAlignment="1">
      <alignment horizontal="center"/>
    </xf>
    <xf numFmtId="196" fontId="23" fillId="0" borderId="12" xfId="47" applyNumberFormat="1" applyFont="1" applyFill="1" applyBorder="1" applyAlignment="1">
      <alignment horizontal="right"/>
    </xf>
    <xf numFmtId="196" fontId="22" fillId="0" borderId="0" xfId="42" applyNumberFormat="1" applyFont="1" applyFill="1" applyAlignment="1">
      <alignment vertical="center"/>
    </xf>
    <xf numFmtId="196" fontId="23" fillId="0" borderId="0" xfId="42" applyNumberFormat="1" applyFont="1" applyAlignment="1">
      <alignment/>
    </xf>
    <xf numFmtId="196" fontId="0" fillId="0" borderId="0" xfId="42" applyNumberFormat="1" applyFont="1" applyFill="1" applyBorder="1" applyAlignment="1">
      <alignment vertical="center"/>
    </xf>
    <xf numFmtId="177" fontId="23" fillId="0" borderId="11" xfId="42" applyFont="1" applyFill="1" applyBorder="1" applyAlignment="1">
      <alignment horizontal="center"/>
    </xf>
    <xf numFmtId="194" fontId="23" fillId="0" borderId="0" xfId="0" applyNumberFormat="1" applyFont="1" applyAlignment="1">
      <alignment horizontal="right"/>
    </xf>
    <xf numFmtId="196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196" fontId="23" fillId="0" borderId="0" xfId="42" applyNumberFormat="1" applyFont="1" applyFill="1" applyAlignment="1">
      <alignment/>
    </xf>
    <xf numFmtId="49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94" fontId="23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 quotePrefix="1">
      <alignment vertical="center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 vertical="center"/>
    </xf>
    <xf numFmtId="194" fontId="23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177" fontId="29" fillId="24" borderId="0" xfId="42" applyFont="1" applyFill="1" applyBorder="1" applyAlignment="1">
      <alignment horizontal="right" vertical="center"/>
    </xf>
    <xf numFmtId="177" fontId="29" fillId="24" borderId="0" xfId="42" applyFont="1" applyFill="1" applyBorder="1" applyAlignment="1">
      <alignment vertical="center"/>
    </xf>
    <xf numFmtId="194" fontId="23" fillId="0" borderId="0" xfId="49" applyNumberFormat="1" applyFont="1" applyFill="1" applyBorder="1" applyAlignment="1">
      <alignment horizontal="center"/>
    </xf>
    <xf numFmtId="194" fontId="23" fillId="0" borderId="11" xfId="0" applyNumberFormat="1" applyFont="1" applyFill="1" applyBorder="1" applyAlignment="1">
      <alignment horizontal="center"/>
    </xf>
    <xf numFmtId="194" fontId="23" fillId="0" borderId="13" xfId="0" applyNumberFormat="1" applyFont="1" applyFill="1" applyBorder="1" applyAlignment="1">
      <alignment horizontal="center"/>
    </xf>
    <xf numFmtId="194" fontId="23" fillId="0" borderId="0" xfId="0" applyNumberFormat="1" applyFont="1" applyFill="1" applyAlignment="1">
      <alignment horizontal="right"/>
    </xf>
    <xf numFmtId="196" fontId="23" fillId="0" borderId="10" xfId="42" applyNumberFormat="1" applyFont="1" applyFill="1" applyBorder="1" applyAlignment="1">
      <alignment horizontal="left" indent="2"/>
    </xf>
    <xf numFmtId="0" fontId="23" fillId="0" borderId="0" xfId="0" applyFont="1" applyFill="1" applyAlignment="1">
      <alignment horizontal="left" vertical="center"/>
    </xf>
    <xf numFmtId="194" fontId="23" fillId="0" borderId="12" xfId="49" applyNumberFormat="1" applyFont="1" applyFill="1" applyBorder="1" applyAlignment="1">
      <alignment horizontal="center"/>
    </xf>
    <xf numFmtId="194" fontId="23" fillId="0" borderId="12" xfId="0" applyNumberFormat="1" applyFont="1" applyBorder="1" applyAlignment="1">
      <alignment horizontal="right"/>
    </xf>
    <xf numFmtId="196" fontId="23" fillId="0" borderId="12" xfId="45" applyNumberFormat="1" applyFont="1" applyFill="1" applyBorder="1" applyAlignment="1">
      <alignment horizontal="center"/>
    </xf>
    <xf numFmtId="196" fontId="39" fillId="0" borderId="0" xfId="42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 5" xfId="66"/>
    <cellStyle name="Normal_T240 - BS&amp;PLT - YE12'08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เครื่องหมายจุลภาค 2" xfId="74"/>
    <cellStyle name="ปกติ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="80" zoomScaleNormal="70" zoomScaleSheetLayoutView="80" workbookViewId="0" topLeftCell="A15">
      <selection activeCell="E15" sqref="E15"/>
    </sheetView>
  </sheetViews>
  <sheetFormatPr defaultColWidth="6.140625" defaultRowHeight="21.75" customHeight="1"/>
  <cols>
    <col min="1" max="1" width="1.7109375" style="23" customWidth="1"/>
    <col min="2" max="2" width="1.421875" style="23" customWidth="1"/>
    <col min="3" max="3" width="3.140625" style="20" customWidth="1"/>
    <col min="4" max="4" width="2.57421875" style="20" customWidth="1"/>
    <col min="5" max="5" width="66.140625" style="20" customWidth="1"/>
    <col min="6" max="6" width="9.140625" style="107" customWidth="1"/>
    <col min="7" max="7" width="0.71875" style="23" customWidth="1"/>
    <col min="8" max="8" width="15.57421875" style="23" customWidth="1"/>
    <col min="9" max="9" width="0.71875" style="23" customWidth="1"/>
    <col min="10" max="10" width="15.57421875" style="23" customWidth="1"/>
    <col min="11" max="11" width="0.71875" style="23" customWidth="1"/>
    <col min="12" max="12" width="16.7109375" style="23" bestFit="1" customWidth="1"/>
    <col min="13" max="13" width="0.71875" style="23" customWidth="1"/>
    <col min="14" max="14" width="15.421875" style="23" customWidth="1"/>
    <col min="15" max="16" width="6.140625" style="23" customWidth="1"/>
    <col min="17" max="17" width="14.421875" style="24" bestFit="1" customWidth="1"/>
    <col min="18" max="16384" width="6.140625" style="23" customWidth="1"/>
  </cols>
  <sheetData>
    <row r="1" spans="1:17" s="39" customFormat="1" ht="22.5" customHeight="1">
      <c r="A1" s="38" t="s">
        <v>0</v>
      </c>
      <c r="B1" s="38"/>
      <c r="C1" s="38"/>
      <c r="D1" s="38"/>
      <c r="E1" s="38"/>
      <c r="F1" s="93"/>
      <c r="G1" s="38"/>
      <c r="H1" s="38"/>
      <c r="I1" s="38"/>
      <c r="J1" s="38"/>
      <c r="K1" s="38"/>
      <c r="L1" s="38"/>
      <c r="Q1" s="48"/>
    </row>
    <row r="2" spans="1:17" s="39" customFormat="1" ht="22.5" customHeight="1">
      <c r="A2" s="38" t="s">
        <v>154</v>
      </c>
      <c r="B2" s="38"/>
      <c r="C2" s="38"/>
      <c r="D2" s="38"/>
      <c r="E2" s="38"/>
      <c r="F2" s="93"/>
      <c r="G2" s="38"/>
      <c r="H2" s="38"/>
      <c r="I2" s="38"/>
      <c r="J2" s="38"/>
      <c r="K2" s="38"/>
      <c r="L2" s="38"/>
      <c r="Q2" s="48"/>
    </row>
    <row r="3" spans="1:17" s="39" customFormat="1" ht="22.5" customHeight="1">
      <c r="A3" s="168" t="s">
        <v>142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Q3" s="48"/>
    </row>
    <row r="4" spans="1:17" s="3" customFormat="1" ht="21.75" customHeight="1">
      <c r="A4" s="83"/>
      <c r="B4" s="83"/>
      <c r="C4" s="83"/>
      <c r="D4" s="83"/>
      <c r="E4" s="83"/>
      <c r="F4" s="94"/>
      <c r="G4" s="83"/>
      <c r="H4" s="83"/>
      <c r="I4" s="83"/>
      <c r="J4" s="83"/>
      <c r="K4" s="83"/>
      <c r="L4" s="83"/>
      <c r="Q4" s="10"/>
    </row>
    <row r="5" spans="1:17" s="96" customFormat="1" ht="20.25">
      <c r="A5" s="95" t="s">
        <v>56</v>
      </c>
      <c r="D5" s="55"/>
      <c r="M5" s="97"/>
      <c r="N5" s="97"/>
      <c r="O5" s="97"/>
      <c r="P5" s="97"/>
      <c r="Q5" s="188"/>
    </row>
    <row r="6" spans="3:17" s="3" customFormat="1" ht="21.75" customHeight="1">
      <c r="C6" s="14"/>
      <c r="D6" s="14"/>
      <c r="E6" s="14"/>
      <c r="F6" s="81"/>
      <c r="G6" s="1"/>
      <c r="H6" s="219" t="s">
        <v>110</v>
      </c>
      <c r="I6" s="219"/>
      <c r="J6" s="219"/>
      <c r="K6" s="219"/>
      <c r="L6" s="219"/>
      <c r="M6" s="219"/>
      <c r="N6" s="219"/>
      <c r="Q6" s="10"/>
    </row>
    <row r="7" spans="3:17" s="3" customFormat="1" ht="21.75" customHeight="1">
      <c r="C7" s="87"/>
      <c r="D7" s="87"/>
      <c r="E7" s="87"/>
      <c r="F7" s="81"/>
      <c r="G7" s="1"/>
      <c r="H7" s="219" t="s">
        <v>1</v>
      </c>
      <c r="I7" s="219"/>
      <c r="J7" s="219"/>
      <c r="K7" s="84"/>
      <c r="L7" s="220" t="s">
        <v>59</v>
      </c>
      <c r="M7" s="220"/>
      <c r="N7" s="220"/>
      <c r="Q7" s="10"/>
    </row>
    <row r="8" spans="3:17" s="132" customFormat="1" ht="21.75" customHeight="1">
      <c r="C8" s="171"/>
      <c r="D8" s="171"/>
      <c r="E8" s="171"/>
      <c r="F8" s="172"/>
      <c r="G8" s="170"/>
      <c r="H8" s="176" t="s">
        <v>143</v>
      </c>
      <c r="I8" s="92"/>
      <c r="J8" s="176" t="s">
        <v>144</v>
      </c>
      <c r="K8" s="177"/>
      <c r="L8" s="176" t="s">
        <v>143</v>
      </c>
      <c r="M8" s="170"/>
      <c r="N8" s="173" t="s">
        <v>144</v>
      </c>
      <c r="Q8" s="189"/>
    </row>
    <row r="9" spans="3:17" s="132" customFormat="1" ht="21.75" customHeight="1">
      <c r="C9" s="171"/>
      <c r="D9" s="171"/>
      <c r="E9" s="171"/>
      <c r="F9" s="172"/>
      <c r="G9" s="170"/>
      <c r="H9" s="178" t="s">
        <v>107</v>
      </c>
      <c r="I9" s="92"/>
      <c r="J9" s="179" t="s">
        <v>108</v>
      </c>
      <c r="K9" s="177"/>
      <c r="L9" s="178" t="s">
        <v>107</v>
      </c>
      <c r="M9" s="170"/>
      <c r="N9" s="174" t="s">
        <v>108</v>
      </c>
      <c r="Q9" s="189"/>
    </row>
    <row r="10" spans="3:17" s="132" customFormat="1" ht="21.75" customHeight="1">
      <c r="C10" s="171"/>
      <c r="D10" s="171"/>
      <c r="E10" s="171"/>
      <c r="F10" s="166" t="s">
        <v>2</v>
      </c>
      <c r="G10" s="170"/>
      <c r="H10" s="180" t="s">
        <v>109</v>
      </c>
      <c r="I10" s="92"/>
      <c r="J10" s="181"/>
      <c r="K10" s="177"/>
      <c r="L10" s="180" t="s">
        <v>109</v>
      </c>
      <c r="M10" s="170"/>
      <c r="N10" s="175"/>
      <c r="Q10" s="189"/>
    </row>
    <row r="11" spans="1:17" s="3" customFormat="1" ht="21.75" customHeight="1">
      <c r="A11" s="87" t="s">
        <v>6</v>
      </c>
      <c r="C11" s="14"/>
      <c r="D11" s="14"/>
      <c r="E11" s="14"/>
      <c r="F11" s="98"/>
      <c r="G11" s="7"/>
      <c r="H11" s="7"/>
      <c r="I11" s="7"/>
      <c r="J11" s="7"/>
      <c r="K11" s="9"/>
      <c r="L11" s="9"/>
      <c r="M11" s="9"/>
      <c r="N11" s="9"/>
      <c r="Q11" s="10"/>
    </row>
    <row r="12" spans="1:17" s="3" customFormat="1" ht="21.75" customHeight="1">
      <c r="A12" s="194" t="s">
        <v>7</v>
      </c>
      <c r="B12" s="114"/>
      <c r="C12" s="194"/>
      <c r="D12" s="194"/>
      <c r="E12" s="194"/>
      <c r="F12" s="172">
        <v>5</v>
      </c>
      <c r="H12" s="10">
        <v>68159</v>
      </c>
      <c r="J12" s="193">
        <v>66100</v>
      </c>
      <c r="K12" s="9"/>
      <c r="L12" s="10">
        <v>29639</v>
      </c>
      <c r="M12" s="9"/>
      <c r="N12" s="193">
        <v>24522</v>
      </c>
      <c r="Q12" s="10"/>
    </row>
    <row r="13" spans="1:17" s="3" customFormat="1" ht="21.75" customHeight="1">
      <c r="A13" s="194" t="s">
        <v>179</v>
      </c>
      <c r="B13" s="114"/>
      <c r="C13" s="194"/>
      <c r="D13" s="194"/>
      <c r="E13" s="194"/>
      <c r="F13" s="172" t="s">
        <v>190</v>
      </c>
      <c r="G13" s="1"/>
      <c r="H13" s="10">
        <v>42968</v>
      </c>
      <c r="J13" s="193">
        <v>41619</v>
      </c>
      <c r="K13" s="9"/>
      <c r="L13" s="10">
        <v>40491</v>
      </c>
      <c r="M13" s="9"/>
      <c r="N13" s="193">
        <v>41041</v>
      </c>
      <c r="Q13" s="10"/>
    </row>
    <row r="14" spans="1:17" s="3" customFormat="1" ht="21.75" customHeight="1">
      <c r="A14" s="194" t="s">
        <v>189</v>
      </c>
      <c r="B14" s="114"/>
      <c r="C14" s="194"/>
      <c r="D14" s="194"/>
      <c r="E14" s="194"/>
      <c r="F14" s="172">
        <v>6.2</v>
      </c>
      <c r="G14" s="1"/>
      <c r="H14" s="10">
        <v>15989</v>
      </c>
      <c r="J14" s="193">
        <v>9413</v>
      </c>
      <c r="K14" s="9"/>
      <c r="L14" s="10">
        <v>15989</v>
      </c>
      <c r="M14" s="9"/>
      <c r="N14" s="193">
        <v>9413</v>
      </c>
      <c r="Q14" s="10"/>
    </row>
    <row r="15" spans="1:17" s="3" customFormat="1" ht="21.75" customHeight="1">
      <c r="A15" s="194" t="s">
        <v>123</v>
      </c>
      <c r="B15" s="114"/>
      <c r="C15" s="194"/>
      <c r="D15" s="194"/>
      <c r="E15" s="194"/>
      <c r="F15" s="172">
        <v>4</v>
      </c>
      <c r="G15" s="1"/>
      <c r="H15" s="11">
        <v>36199</v>
      </c>
      <c r="I15" s="1"/>
      <c r="J15" s="99">
        <v>36256</v>
      </c>
      <c r="K15" s="9"/>
      <c r="L15" s="10">
        <v>22481</v>
      </c>
      <c r="M15" s="9"/>
      <c r="N15" s="99">
        <v>22152</v>
      </c>
      <c r="Q15" s="10"/>
    </row>
    <row r="16" spans="1:17" s="3" customFormat="1" ht="21.75" customHeight="1">
      <c r="A16" s="202" t="s">
        <v>145</v>
      </c>
      <c r="B16" s="114"/>
      <c r="C16" s="194"/>
      <c r="D16" s="194"/>
      <c r="E16" s="194"/>
      <c r="F16" s="172">
        <v>7</v>
      </c>
      <c r="G16" s="1"/>
      <c r="H16" s="11">
        <v>8000</v>
      </c>
      <c r="I16" s="1"/>
      <c r="J16" s="99">
        <v>7000</v>
      </c>
      <c r="K16" s="9"/>
      <c r="L16" s="11" t="s">
        <v>38</v>
      </c>
      <c r="M16" s="9"/>
      <c r="N16" s="99" t="s">
        <v>38</v>
      </c>
      <c r="Q16" s="10"/>
    </row>
    <row r="17" spans="1:17" s="3" customFormat="1" ht="21.75" customHeight="1">
      <c r="A17" s="202" t="s">
        <v>146</v>
      </c>
      <c r="B17" s="114"/>
      <c r="C17" s="194"/>
      <c r="D17" s="194"/>
      <c r="E17" s="194"/>
      <c r="F17" s="172">
        <v>4</v>
      </c>
      <c r="G17" s="1"/>
      <c r="H17" s="11">
        <v>9092</v>
      </c>
      <c r="J17" s="99">
        <v>9103</v>
      </c>
      <c r="K17" s="9"/>
      <c r="L17" s="11" t="s">
        <v>38</v>
      </c>
      <c r="M17" s="9"/>
      <c r="N17" s="99" t="s">
        <v>38</v>
      </c>
      <c r="Q17" s="10"/>
    </row>
    <row r="18" spans="1:17" s="3" customFormat="1" ht="21.75" customHeight="1">
      <c r="A18" s="194" t="s">
        <v>24</v>
      </c>
      <c r="B18" s="114"/>
      <c r="C18" s="194"/>
      <c r="D18" s="194"/>
      <c r="E18" s="194"/>
      <c r="F18" s="172">
        <v>8</v>
      </c>
      <c r="G18" s="1"/>
      <c r="H18" s="11">
        <v>206014</v>
      </c>
      <c r="J18" s="99">
        <v>208157</v>
      </c>
      <c r="K18" s="9"/>
      <c r="L18" s="11">
        <v>88795</v>
      </c>
      <c r="M18" s="9"/>
      <c r="N18" s="193">
        <v>90938</v>
      </c>
      <c r="Q18" s="10"/>
    </row>
    <row r="19" spans="1:17" s="3" customFormat="1" ht="21.75" customHeight="1">
      <c r="A19" s="194" t="s">
        <v>85</v>
      </c>
      <c r="B19" s="114"/>
      <c r="C19" s="194"/>
      <c r="D19" s="194"/>
      <c r="E19" s="194"/>
      <c r="F19" s="172"/>
      <c r="H19" s="10">
        <v>1510</v>
      </c>
      <c r="J19" s="193">
        <v>1798</v>
      </c>
      <c r="K19" s="9"/>
      <c r="L19" s="10">
        <v>1117</v>
      </c>
      <c r="M19" s="9"/>
      <c r="N19" s="193">
        <v>1295</v>
      </c>
      <c r="Q19" s="10"/>
    </row>
    <row r="20" spans="1:17" s="3" customFormat="1" ht="21.75" customHeight="1">
      <c r="A20" s="202" t="s">
        <v>180</v>
      </c>
      <c r="C20" s="194"/>
      <c r="D20" s="194"/>
      <c r="E20" s="194"/>
      <c r="F20" s="195"/>
      <c r="H20" s="10">
        <v>3676</v>
      </c>
      <c r="J20" s="193">
        <v>771</v>
      </c>
      <c r="K20" s="9"/>
      <c r="L20" s="11" t="s">
        <v>38</v>
      </c>
      <c r="M20" s="9"/>
      <c r="N20" s="99" t="s">
        <v>38</v>
      </c>
      <c r="Q20" s="10"/>
    </row>
    <row r="21" spans="1:17" s="3" customFormat="1" ht="21.75" customHeight="1">
      <c r="A21" s="87" t="s">
        <v>8</v>
      </c>
      <c r="B21" s="87"/>
      <c r="C21" s="87"/>
      <c r="D21" s="14"/>
      <c r="E21" s="87"/>
      <c r="F21" s="101"/>
      <c r="G21" s="7"/>
      <c r="H21" s="13">
        <f>SUM(H12:H20)</f>
        <v>391607</v>
      </c>
      <c r="I21" s="7"/>
      <c r="J21" s="13">
        <f>SUM(J12:J20)</f>
        <v>380217</v>
      </c>
      <c r="K21" s="9"/>
      <c r="L21" s="13">
        <f>SUM(L12:L19)</f>
        <v>198512</v>
      </c>
      <c r="M21" s="9"/>
      <c r="N21" s="13">
        <f>SUM(N12:N20)</f>
        <v>189361</v>
      </c>
      <c r="Q21" s="10"/>
    </row>
    <row r="22" spans="3:17" s="3" customFormat="1" ht="21.75" customHeight="1">
      <c r="C22" s="87"/>
      <c r="D22" s="87"/>
      <c r="E22" s="87"/>
      <c r="F22" s="101"/>
      <c r="G22" s="7"/>
      <c r="H22" s="9"/>
      <c r="I22" s="7"/>
      <c r="J22" s="9"/>
      <c r="K22" s="9"/>
      <c r="L22" s="9"/>
      <c r="M22" s="9"/>
      <c r="N22" s="9"/>
      <c r="Q22" s="10"/>
    </row>
    <row r="23" spans="1:17" s="3" customFormat="1" ht="21.75" customHeight="1">
      <c r="A23" s="87" t="s">
        <v>9</v>
      </c>
      <c r="C23" s="14"/>
      <c r="D23" s="14"/>
      <c r="E23" s="14"/>
      <c r="F23" s="101"/>
      <c r="G23" s="7"/>
      <c r="H23" s="7"/>
      <c r="I23" s="7"/>
      <c r="J23" s="7"/>
      <c r="K23" s="9"/>
      <c r="L23" s="9"/>
      <c r="M23" s="9"/>
      <c r="N23" s="9"/>
      <c r="Q23" s="10"/>
    </row>
    <row r="24" spans="1:17" s="3" customFormat="1" ht="21.75" customHeight="1">
      <c r="A24" s="114" t="s">
        <v>27</v>
      </c>
      <c r="B24" s="114"/>
      <c r="C24" s="194"/>
      <c r="D24" s="194"/>
      <c r="E24" s="194"/>
      <c r="F24" s="195">
        <v>9</v>
      </c>
      <c r="G24" s="7"/>
      <c r="H24" s="193">
        <v>14089</v>
      </c>
      <c r="I24" s="7"/>
      <c r="J24" s="193">
        <v>14089</v>
      </c>
      <c r="K24" s="9"/>
      <c r="L24" s="193">
        <v>14089</v>
      </c>
      <c r="M24" s="9"/>
      <c r="N24" s="193">
        <v>14089</v>
      </c>
      <c r="Q24" s="10"/>
    </row>
    <row r="25" spans="1:17" s="3" customFormat="1" ht="21.75" customHeight="1">
      <c r="A25" s="114" t="s">
        <v>129</v>
      </c>
      <c r="B25" s="114"/>
      <c r="C25" s="194"/>
      <c r="D25" s="194"/>
      <c r="E25" s="194"/>
      <c r="F25" s="195">
        <v>4</v>
      </c>
      <c r="G25" s="7"/>
      <c r="H25" s="10">
        <v>9000</v>
      </c>
      <c r="I25" s="7"/>
      <c r="J25" s="193">
        <v>11250</v>
      </c>
      <c r="K25" s="9"/>
      <c r="L25" s="11" t="s">
        <v>38</v>
      </c>
      <c r="M25" s="9"/>
      <c r="N25" s="99" t="s">
        <v>38</v>
      </c>
      <c r="Q25" s="10"/>
    </row>
    <row r="26" spans="1:17" s="3" customFormat="1" ht="21.75" customHeight="1">
      <c r="A26" s="114" t="s">
        <v>66</v>
      </c>
      <c r="B26" s="114"/>
      <c r="C26" s="194"/>
      <c r="D26" s="194"/>
      <c r="E26" s="194"/>
      <c r="F26" s="195">
        <v>10</v>
      </c>
      <c r="G26" s="7"/>
      <c r="H26" s="99" t="s">
        <v>38</v>
      </c>
      <c r="I26" s="7"/>
      <c r="J26" s="99" t="s">
        <v>38</v>
      </c>
      <c r="K26" s="9"/>
      <c r="L26" s="11">
        <v>632588</v>
      </c>
      <c r="M26" s="9"/>
      <c r="N26" s="193">
        <v>633225</v>
      </c>
      <c r="Q26" s="10"/>
    </row>
    <row r="27" spans="1:17" s="3" customFormat="1" ht="21.75" customHeight="1">
      <c r="A27" s="114" t="s">
        <v>158</v>
      </c>
      <c r="B27" s="114"/>
      <c r="C27" s="194"/>
      <c r="D27" s="194"/>
      <c r="E27" s="194"/>
      <c r="F27" s="195">
        <v>10</v>
      </c>
      <c r="G27" s="7"/>
      <c r="H27" s="99" t="s">
        <v>38</v>
      </c>
      <c r="I27" s="7"/>
      <c r="J27" s="99" t="s">
        <v>38</v>
      </c>
      <c r="K27" s="9"/>
      <c r="L27" s="11" t="s">
        <v>38</v>
      </c>
      <c r="M27" s="9"/>
      <c r="N27" s="99" t="s">
        <v>38</v>
      </c>
      <c r="Q27" s="10"/>
    </row>
    <row r="28" spans="1:17" s="3" customFormat="1" ht="21.75" customHeight="1">
      <c r="A28" s="114" t="s">
        <v>88</v>
      </c>
      <c r="B28" s="114"/>
      <c r="C28" s="194"/>
      <c r="D28" s="194"/>
      <c r="E28" s="194"/>
      <c r="F28" s="195">
        <v>11</v>
      </c>
      <c r="G28" s="7"/>
      <c r="H28" s="193">
        <v>408707</v>
      </c>
      <c r="I28" s="7"/>
      <c r="J28" s="193">
        <v>408707</v>
      </c>
      <c r="K28" s="9"/>
      <c r="L28" s="193">
        <v>200285</v>
      </c>
      <c r="M28" s="9"/>
      <c r="N28" s="193">
        <v>200285</v>
      </c>
      <c r="Q28" s="10"/>
    </row>
    <row r="29" spans="1:17" s="3" customFormat="1" ht="21.75" customHeight="1">
      <c r="A29" s="114" t="s">
        <v>69</v>
      </c>
      <c r="B29" s="114"/>
      <c r="C29" s="194"/>
      <c r="D29" s="194"/>
      <c r="E29" s="194"/>
      <c r="F29" s="195">
        <v>12</v>
      </c>
      <c r="G29" s="7"/>
      <c r="H29" s="10">
        <v>207805</v>
      </c>
      <c r="I29" s="102"/>
      <c r="J29" s="193">
        <v>209803</v>
      </c>
      <c r="K29" s="9"/>
      <c r="L29" s="11">
        <v>46352</v>
      </c>
      <c r="M29" s="9"/>
      <c r="N29" s="193">
        <v>46704</v>
      </c>
      <c r="Q29" s="10"/>
    </row>
    <row r="30" spans="1:17" s="3" customFormat="1" ht="21.75" customHeight="1">
      <c r="A30" s="194" t="s">
        <v>58</v>
      </c>
      <c r="B30" s="114"/>
      <c r="C30" s="194"/>
      <c r="D30" s="194"/>
      <c r="E30" s="194"/>
      <c r="F30" s="195">
        <v>13</v>
      </c>
      <c r="G30" s="1"/>
      <c r="H30" s="11">
        <v>175695</v>
      </c>
      <c r="J30" s="99">
        <v>179442</v>
      </c>
      <c r="K30" s="9"/>
      <c r="L30" s="70">
        <v>133477</v>
      </c>
      <c r="M30" s="9"/>
      <c r="N30" s="193">
        <v>136112</v>
      </c>
      <c r="Q30" s="10"/>
    </row>
    <row r="31" spans="1:17" s="3" customFormat="1" ht="21.75" customHeight="1">
      <c r="A31" s="194" t="s">
        <v>91</v>
      </c>
      <c r="B31" s="114"/>
      <c r="C31" s="194"/>
      <c r="D31" s="194"/>
      <c r="E31" s="194"/>
      <c r="F31" s="195" t="s">
        <v>166</v>
      </c>
      <c r="G31" s="1"/>
      <c r="H31" s="11">
        <v>18673</v>
      </c>
      <c r="J31" s="99">
        <v>20191</v>
      </c>
      <c r="K31" s="9"/>
      <c r="L31" s="11">
        <v>18673</v>
      </c>
      <c r="M31" s="9"/>
      <c r="N31" s="193">
        <v>20191</v>
      </c>
      <c r="Q31" s="10"/>
    </row>
    <row r="32" spans="1:17" s="3" customFormat="1" ht="21.75" customHeight="1">
      <c r="A32" s="194" t="s">
        <v>71</v>
      </c>
      <c r="B32" s="114"/>
      <c r="C32" s="194"/>
      <c r="D32" s="194"/>
      <c r="E32" s="194"/>
      <c r="F32" s="195"/>
      <c r="G32" s="1"/>
      <c r="H32" s="11">
        <v>2965</v>
      </c>
      <c r="J32" s="99">
        <v>3093</v>
      </c>
      <c r="K32" s="9"/>
      <c r="L32" s="70">
        <v>2965</v>
      </c>
      <c r="M32" s="9"/>
      <c r="N32" s="193">
        <v>3093</v>
      </c>
      <c r="Q32" s="10"/>
    </row>
    <row r="33" spans="1:17" s="3" customFormat="1" ht="21.75" customHeight="1">
      <c r="A33" s="194" t="s">
        <v>60</v>
      </c>
      <c r="B33" s="114"/>
      <c r="C33" s="194"/>
      <c r="D33" s="194"/>
      <c r="E33" s="194"/>
      <c r="F33" s="195">
        <v>20</v>
      </c>
      <c r="G33" s="1"/>
      <c r="H33" s="11">
        <v>5749</v>
      </c>
      <c r="J33" s="99">
        <v>5773</v>
      </c>
      <c r="K33" s="9"/>
      <c r="L33" s="70">
        <v>5435</v>
      </c>
      <c r="M33" s="9"/>
      <c r="N33" s="193">
        <v>5460</v>
      </c>
      <c r="Q33" s="10"/>
    </row>
    <row r="34" spans="1:17" s="3" customFormat="1" ht="21.75" customHeight="1">
      <c r="A34" s="194" t="s">
        <v>92</v>
      </c>
      <c r="B34" s="114"/>
      <c r="C34" s="194"/>
      <c r="D34" s="194"/>
      <c r="E34" s="194"/>
      <c r="F34" s="195">
        <v>14</v>
      </c>
      <c r="G34" s="1"/>
      <c r="H34" s="11">
        <v>40124</v>
      </c>
      <c r="J34" s="99">
        <v>43474</v>
      </c>
      <c r="K34" s="9"/>
      <c r="L34" s="11">
        <v>40124</v>
      </c>
      <c r="M34" s="9"/>
      <c r="N34" s="193">
        <v>43474</v>
      </c>
      <c r="Q34" s="10"/>
    </row>
    <row r="35" spans="1:17" s="3" customFormat="1" ht="21.75" customHeight="1">
      <c r="A35" s="194" t="s">
        <v>10</v>
      </c>
      <c r="B35" s="114"/>
      <c r="C35" s="194"/>
      <c r="D35" s="194"/>
      <c r="E35" s="194"/>
      <c r="F35" s="195"/>
      <c r="H35" s="10"/>
      <c r="J35" s="193"/>
      <c r="K35" s="9"/>
      <c r="L35" s="70"/>
      <c r="M35" s="9"/>
      <c r="N35" s="99"/>
      <c r="Q35" s="10"/>
    </row>
    <row r="36" spans="1:17" s="3" customFormat="1" ht="21.75" customHeight="1">
      <c r="A36" s="194"/>
      <c r="B36" s="114" t="s">
        <v>83</v>
      </c>
      <c r="C36" s="194"/>
      <c r="D36" s="194"/>
      <c r="E36" s="194"/>
      <c r="F36" s="195">
        <v>15</v>
      </c>
      <c r="H36" s="10">
        <v>101368</v>
      </c>
      <c r="J36" s="193">
        <v>103261</v>
      </c>
      <c r="K36" s="9"/>
      <c r="L36" s="70">
        <v>101368</v>
      </c>
      <c r="N36" s="193">
        <v>103261</v>
      </c>
      <c r="Q36" s="10"/>
    </row>
    <row r="37" spans="1:17" s="3" customFormat="1" ht="21.75" customHeight="1">
      <c r="A37" s="194"/>
      <c r="B37" s="114" t="s">
        <v>79</v>
      </c>
      <c r="C37" s="194"/>
      <c r="D37" s="194"/>
      <c r="E37" s="194"/>
      <c r="F37" s="195"/>
      <c r="H37" s="10">
        <v>19413</v>
      </c>
      <c r="J37" s="193">
        <v>13255</v>
      </c>
      <c r="K37" s="9"/>
      <c r="L37" s="70">
        <v>15750</v>
      </c>
      <c r="M37" s="9"/>
      <c r="N37" s="193">
        <v>9763</v>
      </c>
      <c r="Q37" s="10"/>
    </row>
    <row r="38" spans="1:17" s="3" customFormat="1" ht="21.75" customHeight="1">
      <c r="A38" s="194"/>
      <c r="B38" s="114" t="s">
        <v>80</v>
      </c>
      <c r="C38" s="194"/>
      <c r="D38" s="194"/>
      <c r="E38" s="194"/>
      <c r="F38" s="195">
        <v>4</v>
      </c>
      <c r="H38" s="10">
        <v>7491</v>
      </c>
      <c r="J38" s="193">
        <v>7784</v>
      </c>
      <c r="K38" s="9"/>
      <c r="L38" s="70">
        <v>6457</v>
      </c>
      <c r="M38" s="9"/>
      <c r="N38" s="193">
        <v>6749</v>
      </c>
      <c r="Q38" s="10"/>
    </row>
    <row r="39" spans="1:17" s="3" customFormat="1" ht="21.75" customHeight="1">
      <c r="A39" s="87" t="s">
        <v>11</v>
      </c>
      <c r="C39" s="87"/>
      <c r="D39" s="14"/>
      <c r="E39" s="14"/>
      <c r="F39" s="101"/>
      <c r="G39" s="7"/>
      <c r="H39" s="103">
        <f>SUM(H24:H38)</f>
        <v>1011079</v>
      </c>
      <c r="I39" s="7"/>
      <c r="J39" s="103">
        <f>SUM(J24:J38)</f>
        <v>1020122</v>
      </c>
      <c r="K39" s="9"/>
      <c r="L39" s="13">
        <f>SUM(L24:L38)</f>
        <v>1217563</v>
      </c>
      <c r="M39" s="9"/>
      <c r="N39" s="13">
        <f>SUM(N24:N38)</f>
        <v>1222406</v>
      </c>
      <c r="Q39" s="10"/>
    </row>
    <row r="40" spans="3:17" s="3" customFormat="1" ht="21.75" customHeight="1">
      <c r="C40" s="87"/>
      <c r="D40" s="87"/>
      <c r="E40" s="87"/>
      <c r="F40" s="101"/>
      <c r="G40" s="7"/>
      <c r="H40" s="102"/>
      <c r="I40" s="7"/>
      <c r="J40" s="102"/>
      <c r="K40" s="9"/>
      <c r="L40" s="12"/>
      <c r="M40" s="9"/>
      <c r="N40" s="12"/>
      <c r="Q40" s="10"/>
    </row>
    <row r="41" spans="1:17" s="3" customFormat="1" ht="21.75" customHeight="1" thickBot="1">
      <c r="A41" s="7" t="s">
        <v>12</v>
      </c>
      <c r="C41" s="14"/>
      <c r="D41" s="87"/>
      <c r="E41" s="14"/>
      <c r="F41" s="98"/>
      <c r="G41" s="7"/>
      <c r="H41" s="104">
        <f>+H39+H21</f>
        <v>1402686</v>
      </c>
      <c r="I41" s="7"/>
      <c r="J41" s="104">
        <f>+J39+J21</f>
        <v>1400339</v>
      </c>
      <c r="K41" s="9"/>
      <c r="L41" s="104">
        <f>+L39+L21</f>
        <v>1416075</v>
      </c>
      <c r="M41" s="9"/>
      <c r="N41" s="104">
        <f>+N39+N21</f>
        <v>1411767</v>
      </c>
      <c r="Q41" s="10"/>
    </row>
    <row r="42" spans="1:14" ht="21.75" customHeight="1" thickTop="1">
      <c r="A42" s="37"/>
      <c r="D42" s="85"/>
      <c r="F42" s="105"/>
      <c r="G42" s="37"/>
      <c r="H42" s="27"/>
      <c r="I42" s="37"/>
      <c r="J42" s="27"/>
      <c r="K42" s="26"/>
      <c r="L42" s="27"/>
      <c r="M42" s="26"/>
      <c r="N42" s="27"/>
    </row>
    <row r="43" spans="1:17" s="18" customFormat="1" ht="22.5" customHeight="1">
      <c r="A43" s="17" t="s">
        <v>0</v>
      </c>
      <c r="B43" s="17"/>
      <c r="C43" s="17"/>
      <c r="D43" s="17"/>
      <c r="E43" s="17"/>
      <c r="F43" s="106"/>
      <c r="G43" s="17"/>
      <c r="H43" s="17"/>
      <c r="I43" s="17"/>
      <c r="J43" s="17"/>
      <c r="K43" s="17"/>
      <c r="L43" s="17"/>
      <c r="Q43" s="190"/>
    </row>
    <row r="44" spans="1:17" s="18" customFormat="1" ht="22.5" customHeight="1">
      <c r="A44" s="17" t="s">
        <v>157</v>
      </c>
      <c r="B44" s="17"/>
      <c r="C44" s="17"/>
      <c r="D44" s="17"/>
      <c r="E44" s="17"/>
      <c r="F44" s="106"/>
      <c r="G44" s="17"/>
      <c r="H44" s="17"/>
      <c r="I44" s="17"/>
      <c r="J44" s="17"/>
      <c r="K44" s="17"/>
      <c r="L44" s="17"/>
      <c r="Q44" s="190"/>
    </row>
    <row r="45" spans="1:17" s="18" customFormat="1" ht="22.5" customHeight="1">
      <c r="A45" s="17" t="str">
        <f>A3</f>
        <v>ณ วันที่ 31 มีนาคม 2567</v>
      </c>
      <c r="B45" s="17"/>
      <c r="C45" s="17"/>
      <c r="D45" s="17"/>
      <c r="E45" s="17"/>
      <c r="F45" s="106"/>
      <c r="G45" s="17"/>
      <c r="H45" s="17"/>
      <c r="I45" s="17"/>
      <c r="J45" s="17"/>
      <c r="K45" s="17"/>
      <c r="L45" s="17"/>
      <c r="Q45" s="190"/>
    </row>
    <row r="46" spans="3:5" ht="22.5" customHeight="1">
      <c r="C46" s="22"/>
      <c r="D46" s="22"/>
      <c r="E46" s="22"/>
    </row>
    <row r="47" spans="1:12" ht="22.5" customHeight="1">
      <c r="A47" s="22" t="s">
        <v>13</v>
      </c>
      <c r="B47" s="22"/>
      <c r="C47" s="22"/>
      <c r="D47" s="22"/>
      <c r="E47" s="22"/>
      <c r="F47" s="108"/>
      <c r="G47" s="22"/>
      <c r="H47" s="22"/>
      <c r="I47" s="22"/>
      <c r="J47" s="22"/>
      <c r="K47" s="22"/>
      <c r="L47" s="22"/>
    </row>
    <row r="48" spans="6:14" ht="20.25" customHeight="1">
      <c r="F48" s="80"/>
      <c r="G48" s="21"/>
      <c r="H48" s="219" t="s">
        <v>110</v>
      </c>
      <c r="I48" s="219"/>
      <c r="J48" s="219"/>
      <c r="K48" s="219"/>
      <c r="L48" s="219"/>
      <c r="M48" s="219"/>
      <c r="N48" s="219"/>
    </row>
    <row r="49" spans="6:14" ht="20.25" customHeight="1">
      <c r="F49" s="80"/>
      <c r="G49" s="21"/>
      <c r="H49" s="219" t="s">
        <v>1</v>
      </c>
      <c r="I49" s="219"/>
      <c r="J49" s="219"/>
      <c r="K49" s="84"/>
      <c r="L49" s="220" t="s">
        <v>59</v>
      </c>
      <c r="M49" s="220"/>
      <c r="N49" s="220"/>
    </row>
    <row r="50" spans="3:17" s="114" customFormat="1" ht="21.75" customHeight="1">
      <c r="C50" s="196"/>
      <c r="D50" s="196"/>
      <c r="E50" s="196"/>
      <c r="F50" s="195"/>
      <c r="G50" s="92"/>
      <c r="H50" s="176" t="s">
        <v>143</v>
      </c>
      <c r="I50" s="92"/>
      <c r="J50" s="176" t="s">
        <v>144</v>
      </c>
      <c r="K50" s="177"/>
      <c r="L50" s="176" t="s">
        <v>143</v>
      </c>
      <c r="M50" s="92"/>
      <c r="N50" s="176" t="s">
        <v>144</v>
      </c>
      <c r="Q50" s="197"/>
    </row>
    <row r="51" spans="3:17" s="114" customFormat="1" ht="21.75" customHeight="1">
      <c r="C51" s="196"/>
      <c r="D51" s="196"/>
      <c r="E51" s="196"/>
      <c r="F51" s="195"/>
      <c r="G51" s="92"/>
      <c r="H51" s="178" t="s">
        <v>107</v>
      </c>
      <c r="I51" s="92"/>
      <c r="J51" s="179" t="s">
        <v>108</v>
      </c>
      <c r="K51" s="177"/>
      <c r="L51" s="178" t="s">
        <v>107</v>
      </c>
      <c r="M51" s="92"/>
      <c r="N51" s="179" t="s">
        <v>108</v>
      </c>
      <c r="Q51" s="197"/>
    </row>
    <row r="52" spans="3:17" s="114" customFormat="1" ht="21.75" customHeight="1">
      <c r="C52" s="196"/>
      <c r="D52" s="196"/>
      <c r="E52" s="196"/>
      <c r="F52" s="63" t="s">
        <v>2</v>
      </c>
      <c r="G52" s="92"/>
      <c r="H52" s="180" t="s">
        <v>109</v>
      </c>
      <c r="I52" s="92"/>
      <c r="J52" s="181"/>
      <c r="K52" s="177"/>
      <c r="L52" s="180" t="s">
        <v>109</v>
      </c>
      <c r="M52" s="92"/>
      <c r="N52" s="181" t="s">
        <v>167</v>
      </c>
      <c r="Q52" s="197"/>
    </row>
    <row r="53" spans="1:14" ht="20.25" customHeight="1">
      <c r="A53" s="85" t="s">
        <v>14</v>
      </c>
      <c r="D53" s="85"/>
      <c r="F53" s="109"/>
      <c r="G53" s="37"/>
      <c r="H53" s="37"/>
      <c r="I53" s="37"/>
      <c r="J53" s="37"/>
      <c r="N53" s="21"/>
    </row>
    <row r="54" spans="1:14" ht="20.25" customHeight="1">
      <c r="A54" s="218" t="s">
        <v>124</v>
      </c>
      <c r="B54" s="218"/>
      <c r="C54" s="218"/>
      <c r="D54" s="218"/>
      <c r="E54" s="218"/>
      <c r="F54" s="109">
        <v>16</v>
      </c>
      <c r="G54" s="37"/>
      <c r="H54" s="28">
        <v>40340</v>
      </c>
      <c r="I54" s="37"/>
      <c r="J54" s="28">
        <v>33340</v>
      </c>
      <c r="L54" s="28">
        <v>40340</v>
      </c>
      <c r="N54" s="28">
        <v>33340</v>
      </c>
    </row>
    <row r="55" spans="1:14" ht="20.25" customHeight="1">
      <c r="A55" s="198" t="s">
        <v>181</v>
      </c>
      <c r="B55" s="198"/>
      <c r="C55" s="198"/>
      <c r="D55" s="198"/>
      <c r="E55" s="15"/>
      <c r="F55" s="199" t="s">
        <v>168</v>
      </c>
      <c r="G55" s="21"/>
      <c r="H55" s="26">
        <v>41249</v>
      </c>
      <c r="J55" s="200">
        <v>41558</v>
      </c>
      <c r="K55" s="26"/>
      <c r="L55" s="24">
        <v>36702</v>
      </c>
      <c r="M55" s="26"/>
      <c r="N55" s="24">
        <v>34126</v>
      </c>
    </row>
    <row r="56" spans="1:14" ht="20.25" customHeight="1">
      <c r="A56" s="100" t="s">
        <v>98</v>
      </c>
      <c r="B56" s="15"/>
      <c r="C56" s="198"/>
      <c r="D56" s="198"/>
      <c r="E56" s="201"/>
      <c r="F56" s="199" t="s">
        <v>166</v>
      </c>
      <c r="H56" s="24">
        <v>19572</v>
      </c>
      <c r="I56" s="24"/>
      <c r="J56" s="184">
        <v>19109</v>
      </c>
      <c r="K56" s="26"/>
      <c r="L56" s="24">
        <v>19572</v>
      </c>
      <c r="M56" s="26"/>
      <c r="N56" s="24">
        <v>19109</v>
      </c>
    </row>
    <row r="57" spans="1:14" ht="20.25" customHeight="1">
      <c r="A57" s="100" t="s">
        <v>119</v>
      </c>
      <c r="B57" s="15"/>
      <c r="C57" s="198"/>
      <c r="D57" s="198"/>
      <c r="E57" s="201"/>
      <c r="F57" s="199"/>
      <c r="H57" s="24">
        <v>374</v>
      </c>
      <c r="I57" s="24"/>
      <c r="J57" s="185">
        <v>302</v>
      </c>
      <c r="K57" s="26"/>
      <c r="L57" s="28" t="s">
        <v>38</v>
      </c>
      <c r="M57" s="26"/>
      <c r="N57" s="28" t="s">
        <v>38</v>
      </c>
    </row>
    <row r="58" spans="1:14" ht="20.25" customHeight="1">
      <c r="A58" s="85" t="s">
        <v>15</v>
      </c>
      <c r="D58" s="23"/>
      <c r="E58" s="85"/>
      <c r="F58" s="109"/>
      <c r="G58" s="21"/>
      <c r="H58" s="32">
        <f>SUM(H54:H57)</f>
        <v>101535</v>
      </c>
      <c r="J58" s="32">
        <f>SUM(J54:J57)</f>
        <v>94309</v>
      </c>
      <c r="K58" s="26"/>
      <c r="L58" s="74">
        <f>SUM(L54:L57)</f>
        <v>96614</v>
      </c>
      <c r="M58" s="26"/>
      <c r="N58" s="32">
        <f>SUM(N54:N57)</f>
        <v>86575</v>
      </c>
    </row>
    <row r="59" spans="3:14" ht="7.5" customHeight="1">
      <c r="C59" s="85"/>
      <c r="D59" s="85"/>
      <c r="E59" s="85"/>
      <c r="F59" s="111"/>
      <c r="G59" s="37"/>
      <c r="H59" s="26"/>
      <c r="I59" s="37"/>
      <c r="J59" s="26"/>
      <c r="K59" s="26"/>
      <c r="L59" s="26"/>
      <c r="M59" s="26"/>
      <c r="N59" s="26"/>
    </row>
    <row r="60" spans="1:14" ht="20.25" customHeight="1">
      <c r="A60" s="85" t="s">
        <v>16</v>
      </c>
      <c r="D60" s="85"/>
      <c r="E60" s="85"/>
      <c r="F60" s="109"/>
      <c r="G60" s="21"/>
      <c r="H60" s="21"/>
      <c r="J60" s="21"/>
      <c r="K60" s="26"/>
      <c r="L60" s="26"/>
      <c r="M60" s="26"/>
      <c r="N60" s="26"/>
    </row>
    <row r="61" spans="1:14" ht="20.25" customHeight="1">
      <c r="A61" s="100" t="s">
        <v>99</v>
      </c>
      <c r="D61" s="85"/>
      <c r="E61" s="85"/>
      <c r="F61" s="109" t="s">
        <v>166</v>
      </c>
      <c r="G61" s="21"/>
      <c r="H61" s="26">
        <v>18603</v>
      </c>
      <c r="J61" s="184">
        <v>21223</v>
      </c>
      <c r="K61" s="26"/>
      <c r="L61" s="26">
        <v>18603</v>
      </c>
      <c r="M61" s="26"/>
      <c r="N61" s="184">
        <v>21223</v>
      </c>
    </row>
    <row r="62" spans="1:14" ht="20.25" customHeight="1">
      <c r="A62" s="20" t="s">
        <v>188</v>
      </c>
      <c r="F62" s="80">
        <v>19</v>
      </c>
      <c r="G62" s="21"/>
      <c r="H62" s="26">
        <v>8160</v>
      </c>
      <c r="J62" s="184">
        <v>7960</v>
      </c>
      <c r="K62" s="26"/>
      <c r="L62" s="26">
        <v>8005</v>
      </c>
      <c r="M62" s="26"/>
      <c r="N62" s="184">
        <v>7812</v>
      </c>
    </row>
    <row r="63" spans="1:14" ht="20.25" customHeight="1">
      <c r="A63" s="20" t="s">
        <v>90</v>
      </c>
      <c r="B63" s="20"/>
      <c r="C63" s="23"/>
      <c r="F63" s="80">
        <v>15.2</v>
      </c>
      <c r="G63" s="21"/>
      <c r="H63" s="26">
        <v>50658</v>
      </c>
      <c r="J63" s="184">
        <v>55343</v>
      </c>
      <c r="K63" s="26"/>
      <c r="L63" s="26">
        <v>50658</v>
      </c>
      <c r="M63" s="26"/>
      <c r="N63" s="184">
        <v>55343</v>
      </c>
    </row>
    <row r="64" spans="1:14" ht="20.25" customHeight="1">
      <c r="A64" s="20" t="s">
        <v>93</v>
      </c>
      <c r="B64" s="20"/>
      <c r="C64" s="23"/>
      <c r="F64" s="80"/>
      <c r="G64" s="21"/>
      <c r="H64" s="184">
        <v>1237</v>
      </c>
      <c r="J64" s="184">
        <v>1237</v>
      </c>
      <c r="K64" s="26"/>
      <c r="L64" s="184">
        <v>1237</v>
      </c>
      <c r="M64" s="26"/>
      <c r="N64" s="184">
        <v>1237</v>
      </c>
    </row>
    <row r="65" spans="1:14" ht="20.25" customHeight="1">
      <c r="A65" s="85" t="s">
        <v>17</v>
      </c>
      <c r="D65" s="23"/>
      <c r="E65" s="85"/>
      <c r="F65" s="80"/>
      <c r="G65" s="21"/>
      <c r="H65" s="74">
        <f>SUM(H61:H64)</f>
        <v>78658</v>
      </c>
      <c r="J65" s="74">
        <f>SUM(J61:J64)</f>
        <v>85763</v>
      </c>
      <c r="K65" s="26"/>
      <c r="L65" s="74">
        <f>SUM(L61:L64)</f>
        <v>78503</v>
      </c>
      <c r="M65" s="26"/>
      <c r="N65" s="74">
        <f>SUM(N61:N64)</f>
        <v>85615</v>
      </c>
    </row>
    <row r="66" spans="3:14" ht="7.5" customHeight="1">
      <c r="C66" s="85"/>
      <c r="D66" s="85"/>
      <c r="E66" s="85"/>
      <c r="F66" s="105"/>
      <c r="G66" s="37"/>
      <c r="H66" s="25"/>
      <c r="I66" s="37"/>
      <c r="J66" s="25"/>
      <c r="K66" s="26"/>
      <c r="L66" s="26"/>
      <c r="M66" s="26"/>
      <c r="N66" s="26"/>
    </row>
    <row r="67" spans="1:14" ht="20.25" customHeight="1">
      <c r="A67" s="85" t="s">
        <v>18</v>
      </c>
      <c r="D67" s="23"/>
      <c r="E67" s="85"/>
      <c r="F67" s="80"/>
      <c r="G67" s="21"/>
      <c r="H67" s="36">
        <f>+H65+H58</f>
        <v>180193</v>
      </c>
      <c r="I67" s="26"/>
      <c r="J67" s="36">
        <f>+J65+J58</f>
        <v>180072</v>
      </c>
      <c r="K67" s="26"/>
      <c r="L67" s="91">
        <f>SUM(L58+L65)</f>
        <v>175117</v>
      </c>
      <c r="M67" s="26"/>
      <c r="N67" s="91">
        <f>SUM(N58+N65)</f>
        <v>172190</v>
      </c>
    </row>
    <row r="68" spans="1:14" ht="20.25" customHeight="1">
      <c r="A68" s="85"/>
      <c r="D68" s="23"/>
      <c r="E68" s="85"/>
      <c r="F68" s="80"/>
      <c r="G68" s="21"/>
      <c r="H68" s="27"/>
      <c r="I68" s="26"/>
      <c r="J68" s="27"/>
      <c r="K68" s="26"/>
      <c r="L68" s="27"/>
      <c r="M68" s="26"/>
      <c r="N68" s="27"/>
    </row>
    <row r="69" spans="1:14" ht="20.25" customHeight="1">
      <c r="A69" s="85" t="s">
        <v>19</v>
      </c>
      <c r="D69" s="85"/>
      <c r="F69" s="109"/>
      <c r="G69" s="21"/>
      <c r="H69" s="21"/>
      <c r="J69" s="21"/>
      <c r="K69" s="26"/>
      <c r="L69" s="26"/>
      <c r="M69" s="26"/>
      <c r="N69" s="26"/>
    </row>
    <row r="70" spans="1:14" ht="20.25" customHeight="1">
      <c r="A70" s="20" t="s">
        <v>47</v>
      </c>
      <c r="F70" s="109"/>
      <c r="G70" s="21"/>
      <c r="H70" s="21"/>
      <c r="J70" s="21"/>
      <c r="K70" s="26"/>
      <c r="L70" s="26"/>
      <c r="M70" s="26"/>
      <c r="N70" s="26"/>
    </row>
    <row r="71" spans="1:14" ht="20.25" customHeight="1" thickBot="1">
      <c r="A71" s="20" t="s">
        <v>87</v>
      </c>
      <c r="F71" s="109"/>
      <c r="G71" s="21"/>
      <c r="H71" s="40">
        <v>1122298</v>
      </c>
      <c r="I71" s="26"/>
      <c r="J71" s="40">
        <v>1122298</v>
      </c>
      <c r="K71" s="26"/>
      <c r="L71" s="40">
        <v>1122298</v>
      </c>
      <c r="M71" s="26"/>
      <c r="N71" s="40">
        <v>1122298</v>
      </c>
    </row>
    <row r="72" spans="1:14" ht="20.25" customHeight="1" thickTop="1">
      <c r="A72" s="20" t="s">
        <v>81</v>
      </c>
      <c r="C72" s="23"/>
      <c r="F72" s="109"/>
      <c r="G72" s="21"/>
      <c r="H72" s="26">
        <f>+ส่วนของผู้ถือหุ้นงบรวม!D19</f>
        <v>1122298</v>
      </c>
      <c r="J72" s="26">
        <f>+ส่วนของผู้ถือหุ้นงบรวม!D14</f>
        <v>1122298</v>
      </c>
      <c r="K72" s="26"/>
      <c r="L72" s="26">
        <f>+ส่วนของผู้ถือหุ้นงบเฉพาะ!C23</f>
        <v>1122298</v>
      </c>
      <c r="M72" s="26"/>
      <c r="N72" s="26">
        <f>+ส่วนของผู้ถือหุ้นงบเฉพาะ!C14</f>
        <v>1122298</v>
      </c>
    </row>
    <row r="73" spans="1:14" ht="20.25" customHeight="1">
      <c r="A73" s="20" t="s">
        <v>43</v>
      </c>
      <c r="F73" s="80"/>
      <c r="G73" s="21"/>
      <c r="H73" s="133">
        <f>+ส่วนของผู้ถือหุ้นงบรวม!F19</f>
        <v>208730</v>
      </c>
      <c r="J73" s="133">
        <f>+ส่วนของผู้ถือหุ้นงบรวม!F14</f>
        <v>208730</v>
      </c>
      <c r="K73" s="26"/>
      <c r="L73" s="133">
        <f>+ส่วนของผู้ถือหุ้นงบเฉพาะ!E23</f>
        <v>208730</v>
      </c>
      <c r="M73" s="26"/>
      <c r="N73" s="133">
        <f>+ส่วนของผู้ถือหุ้นงบเฉพาะ!E14</f>
        <v>208730</v>
      </c>
    </row>
    <row r="74" spans="1:14" ht="20.25" customHeight="1">
      <c r="A74" s="20" t="s">
        <v>136</v>
      </c>
      <c r="F74" s="80"/>
      <c r="G74" s="21"/>
      <c r="H74" s="28"/>
      <c r="J74" s="28"/>
      <c r="K74" s="28"/>
      <c r="L74" s="28"/>
      <c r="M74" s="28"/>
      <c r="N74" s="28"/>
    </row>
    <row r="75" spans="1:14" ht="20.25" customHeight="1">
      <c r="A75" s="112" t="s">
        <v>64</v>
      </c>
      <c r="C75" s="23"/>
      <c r="D75" s="112"/>
      <c r="F75" s="80"/>
      <c r="G75" s="21"/>
      <c r="H75" s="28">
        <f>+ส่วนของผู้ถือหุ้นงบรวม!H19</f>
        <v>14126</v>
      </c>
      <c r="J75" s="28">
        <f>+ส่วนของผู้ถือหุ้นงบรวม!H14</f>
        <v>14126</v>
      </c>
      <c r="K75" s="28"/>
      <c r="L75" s="110">
        <f>+ส่วนของผู้ถือหุ้นงบเฉพาะ!G23</f>
        <v>14126</v>
      </c>
      <c r="M75" s="28"/>
      <c r="N75" s="110">
        <f>+ส่วนของผู้ถือหุ้นงบเฉพาะ!G14</f>
        <v>14126</v>
      </c>
    </row>
    <row r="76" spans="1:14" ht="20.25" customHeight="1">
      <c r="A76" s="203" t="s">
        <v>147</v>
      </c>
      <c r="C76" s="23"/>
      <c r="D76" s="112"/>
      <c r="F76" s="80"/>
      <c r="G76" s="21"/>
      <c r="H76" s="28">
        <f>ส่วนของผู้ถือหุ้นงบรวม!J19</f>
        <v>7505</v>
      </c>
      <c r="J76" s="28">
        <f>ส่วนของผู้ถือหุ้นงบรวม!J14</f>
        <v>7505</v>
      </c>
      <c r="K76" s="28"/>
      <c r="L76" s="110">
        <f>ส่วนของผู้ถือหุ้นงบเฉพาะ!I23</f>
        <v>7505</v>
      </c>
      <c r="M76" s="28"/>
      <c r="N76" s="110">
        <f>ส่วนของผู้ถือหุ้นงบเฉพาะ!I14</f>
        <v>7505</v>
      </c>
    </row>
    <row r="77" spans="1:14" ht="20.25" customHeight="1">
      <c r="A77" s="112" t="s">
        <v>137</v>
      </c>
      <c r="C77" s="23"/>
      <c r="D77" s="112"/>
      <c r="G77" s="21"/>
      <c r="H77" s="28">
        <f>+ส่วนของผู้ถือหุ้นงบรวม!L19</f>
        <v>-104321</v>
      </c>
      <c r="J77" s="28">
        <f>ส่วนของผู้ถือหุ้นงบรวม!L14</f>
        <v>-109897</v>
      </c>
      <c r="K77" s="28"/>
      <c r="L77" s="110">
        <f>+ส่วนของผู้ถือหุ้นงบเฉพาะ!K23</f>
        <v>-85856</v>
      </c>
      <c r="M77" s="28"/>
      <c r="N77" s="110">
        <f>ส่วนของผู้ถือหุ้นงบเฉพาะ!K17</f>
        <v>-90587</v>
      </c>
    </row>
    <row r="78" spans="1:14" ht="20.25" customHeight="1">
      <c r="A78" s="203" t="s">
        <v>148</v>
      </c>
      <c r="C78" s="23"/>
      <c r="D78" s="112"/>
      <c r="G78" s="21"/>
      <c r="H78" s="28">
        <f>ส่วนของผู้ถือหุ้นงบรวม!N19</f>
        <v>-7505</v>
      </c>
      <c r="J78" s="28">
        <f>ส่วนของผู้ถือหุ้นงบรวม!N14</f>
        <v>-7505</v>
      </c>
      <c r="K78" s="28"/>
      <c r="L78" s="110">
        <f>ส่วนของผู้ถือหุ้นงบเฉพาะ!M23</f>
        <v>-7505</v>
      </c>
      <c r="M78" s="28"/>
      <c r="N78" s="110">
        <f>ส่วนของผู้ถือหุ้นงบเฉพาะ!M14</f>
        <v>-7505</v>
      </c>
    </row>
    <row r="79" spans="1:14" ht="20.25" customHeight="1">
      <c r="A79" s="20" t="s">
        <v>54</v>
      </c>
      <c r="F79" s="80"/>
      <c r="G79" s="21"/>
      <c r="H79" s="28">
        <f>+ส่วนของผู้ถือหุ้นงบรวม!P19</f>
        <v>-18340</v>
      </c>
      <c r="I79" s="28"/>
      <c r="J79" s="28">
        <f>ส่วนของผู้ถือหุ้นงบรวม!P14</f>
        <v>-14990</v>
      </c>
      <c r="K79" s="28"/>
      <c r="L79" s="110">
        <f>+ส่วนของผู้ถือหุ้นงบเฉพาะ!O23</f>
        <v>-18340</v>
      </c>
      <c r="M79" s="28"/>
      <c r="N79" s="110">
        <f>ส่วนของผู้ถือหุ้นงบเฉพาะ!O17</f>
        <v>-14990</v>
      </c>
    </row>
    <row r="80" spans="1:14" ht="20.25" customHeight="1">
      <c r="A80" s="85" t="s">
        <v>48</v>
      </c>
      <c r="D80" s="23"/>
      <c r="E80" s="85"/>
      <c r="F80" s="80"/>
      <c r="G80" s="21"/>
      <c r="H80" s="75">
        <f>SUM(H72:H79)</f>
        <v>1222493</v>
      </c>
      <c r="J80" s="75">
        <f>SUM(J72:J79)</f>
        <v>1220267</v>
      </c>
      <c r="K80" s="26"/>
      <c r="L80" s="75">
        <f>SUM(L72:L79)</f>
        <v>1240958</v>
      </c>
      <c r="M80" s="26"/>
      <c r="N80" s="75">
        <f>SUM(N72:N79)</f>
        <v>1239577</v>
      </c>
    </row>
    <row r="81" spans="6:14" ht="7.5" customHeight="1">
      <c r="F81" s="80"/>
      <c r="G81" s="21"/>
      <c r="H81" s="21"/>
      <c r="J81" s="21"/>
      <c r="K81" s="26"/>
      <c r="L81" s="26"/>
      <c r="M81" s="26"/>
      <c r="N81" s="26"/>
    </row>
    <row r="82" spans="1:14" ht="21" customHeight="1">
      <c r="A82" s="20" t="s">
        <v>61</v>
      </c>
      <c r="D82" s="85"/>
      <c r="E82" s="85"/>
      <c r="F82" s="80"/>
      <c r="G82" s="21"/>
      <c r="H82" s="76" t="s">
        <v>38</v>
      </c>
      <c r="I82" s="26"/>
      <c r="J82" s="76" t="s">
        <v>38</v>
      </c>
      <c r="K82" s="26"/>
      <c r="L82" s="76" t="s">
        <v>38</v>
      </c>
      <c r="M82" s="26"/>
      <c r="N82" s="76" t="s">
        <v>38</v>
      </c>
    </row>
    <row r="83" spans="6:14" ht="7.5" customHeight="1">
      <c r="F83" s="80"/>
      <c r="G83" s="21"/>
      <c r="H83" s="21"/>
      <c r="J83" s="21"/>
      <c r="K83" s="26"/>
      <c r="L83" s="21"/>
      <c r="M83" s="26"/>
      <c r="N83" s="21"/>
    </row>
    <row r="84" spans="1:14" ht="21" customHeight="1">
      <c r="A84" s="85" t="s">
        <v>37</v>
      </c>
      <c r="D84" s="23"/>
      <c r="E84" s="85"/>
      <c r="F84" s="80"/>
      <c r="G84" s="21"/>
      <c r="H84" s="36">
        <f>SUM(H80:H82)</f>
        <v>1222493</v>
      </c>
      <c r="J84" s="36">
        <f>SUM(J80:J82)</f>
        <v>1220267</v>
      </c>
      <c r="K84" s="26"/>
      <c r="L84" s="36">
        <f>SUM(L80:L82)</f>
        <v>1240958</v>
      </c>
      <c r="M84" s="26"/>
      <c r="N84" s="36">
        <f>SUM(N80:N82)</f>
        <v>1239577</v>
      </c>
    </row>
    <row r="85" spans="6:14" ht="21" customHeight="1">
      <c r="F85" s="80"/>
      <c r="G85" s="21"/>
      <c r="H85" s="35"/>
      <c r="J85" s="35"/>
      <c r="K85" s="26"/>
      <c r="L85" s="35"/>
      <c r="M85" s="26"/>
      <c r="N85" s="35"/>
    </row>
    <row r="86" spans="1:14" ht="21" customHeight="1" thickBot="1">
      <c r="A86" s="85" t="s">
        <v>20</v>
      </c>
      <c r="D86" s="85"/>
      <c r="E86" s="23"/>
      <c r="F86" s="80"/>
      <c r="G86" s="21"/>
      <c r="H86" s="30">
        <f>+H84+H67</f>
        <v>1402686</v>
      </c>
      <c r="J86" s="30">
        <f>+J84+J67</f>
        <v>1400339</v>
      </c>
      <c r="K86" s="26"/>
      <c r="L86" s="30">
        <f>+L84+L67</f>
        <v>1416075</v>
      </c>
      <c r="M86" s="26"/>
      <c r="N86" s="30">
        <f>+N84+N67</f>
        <v>1411767</v>
      </c>
    </row>
    <row r="87" spans="1:14" ht="21" customHeight="1" thickTop="1">
      <c r="A87" s="85"/>
      <c r="D87" s="85"/>
      <c r="E87" s="23"/>
      <c r="F87" s="80"/>
      <c r="G87" s="21"/>
      <c r="H87" s="204"/>
      <c r="I87" s="205"/>
      <c r="J87" s="204"/>
      <c r="K87" s="204"/>
      <c r="L87" s="204"/>
      <c r="M87" s="204"/>
      <c r="N87" s="204"/>
    </row>
    <row r="88" spans="1:14" ht="21" customHeight="1">
      <c r="A88" s="85"/>
      <c r="D88" s="85"/>
      <c r="E88" s="23"/>
      <c r="F88" s="80"/>
      <c r="G88" s="21"/>
      <c r="H88" s="206">
        <f>H41-H86</f>
        <v>0</v>
      </c>
      <c r="I88" s="207"/>
      <c r="J88" s="206">
        <f>J41-J86</f>
        <v>0</v>
      </c>
      <c r="K88" s="206"/>
      <c r="L88" s="206">
        <f>L41-L86</f>
        <v>0</v>
      </c>
      <c r="M88" s="206"/>
      <c r="N88" s="206">
        <f>N41-N86</f>
        <v>0</v>
      </c>
    </row>
    <row r="89" spans="1:14" ht="21" customHeight="1">
      <c r="A89" s="85"/>
      <c r="D89" s="85"/>
      <c r="E89" s="23"/>
      <c r="F89" s="80"/>
      <c r="G89" s="21"/>
      <c r="H89" s="146"/>
      <c r="I89" s="150"/>
      <c r="J89" s="146"/>
      <c r="K89" s="35"/>
      <c r="L89" s="35"/>
      <c r="M89" s="35"/>
      <c r="N89" s="146"/>
    </row>
    <row r="90" spans="1:14" ht="21" customHeight="1">
      <c r="A90" s="85"/>
      <c r="D90" s="85"/>
      <c r="E90" s="23"/>
      <c r="F90" s="80"/>
      <c r="G90" s="21"/>
      <c r="H90" s="35"/>
      <c r="I90" s="150"/>
      <c r="J90" s="35"/>
      <c r="K90" s="35"/>
      <c r="L90" s="35"/>
      <c r="M90" s="35"/>
      <c r="N90" s="35"/>
    </row>
    <row r="91" spans="1:14" ht="21" customHeight="1">
      <c r="A91" s="85"/>
      <c r="D91" s="85"/>
      <c r="E91" s="23"/>
      <c r="F91" s="80"/>
      <c r="G91" s="21"/>
      <c r="H91" s="35"/>
      <c r="I91" s="150"/>
      <c r="J91" s="35"/>
      <c r="K91" s="35"/>
      <c r="L91" s="35"/>
      <c r="M91" s="35"/>
      <c r="N91" s="35"/>
    </row>
    <row r="92" spans="1:14" ht="21" customHeight="1">
      <c r="A92" s="85"/>
      <c r="D92" s="85"/>
      <c r="E92" s="23"/>
      <c r="F92" s="80"/>
      <c r="G92" s="21"/>
      <c r="H92" s="26"/>
      <c r="J92" s="26"/>
      <c r="K92" s="26"/>
      <c r="L92" s="26"/>
      <c r="M92" s="26"/>
      <c r="N92" s="26"/>
    </row>
    <row r="93" spans="1:14" ht="21" customHeight="1">
      <c r="A93" s="85"/>
      <c r="D93" s="85"/>
      <c r="E93" s="23"/>
      <c r="F93" s="80"/>
      <c r="G93" s="21"/>
      <c r="H93" s="26"/>
      <c r="J93" s="26"/>
      <c r="K93" s="26"/>
      <c r="L93" s="26"/>
      <c r="M93" s="26"/>
      <c r="N93" s="26"/>
    </row>
    <row r="94" spans="1:14" ht="21" customHeight="1">
      <c r="A94" s="85"/>
      <c r="D94" s="85"/>
      <c r="E94" s="23"/>
      <c r="F94" s="80"/>
      <c r="G94" s="21"/>
      <c r="H94" s="26"/>
      <c r="J94" s="26"/>
      <c r="K94" s="26"/>
      <c r="L94" s="26"/>
      <c r="M94" s="26"/>
      <c r="N94" s="26"/>
    </row>
    <row r="95" spans="1:14" ht="21" customHeight="1">
      <c r="A95" s="85"/>
      <c r="D95" s="85"/>
      <c r="E95" s="23"/>
      <c r="F95" s="80"/>
      <c r="G95" s="21"/>
      <c r="H95" s="26"/>
      <c r="J95" s="26"/>
      <c r="K95" s="26"/>
      <c r="L95" s="26"/>
      <c r="M95" s="26"/>
      <c r="N95" s="26"/>
    </row>
    <row r="96" spans="4:14" ht="22.5" customHeight="1">
      <c r="D96" s="85"/>
      <c r="E96" s="23"/>
      <c r="F96" s="80"/>
      <c r="G96" s="21"/>
      <c r="H96" s="26"/>
      <c r="J96" s="26"/>
      <c r="K96" s="26"/>
      <c r="L96" s="26"/>
      <c r="M96" s="26"/>
      <c r="N96" s="26"/>
    </row>
    <row r="97" spans="4:14" ht="22.5" customHeight="1">
      <c r="D97" s="85"/>
      <c r="E97" s="23"/>
      <c r="F97" s="80"/>
      <c r="G97" s="21"/>
      <c r="H97" s="26"/>
      <c r="J97" s="26"/>
      <c r="K97" s="26"/>
      <c r="L97" s="26"/>
      <c r="M97" s="26"/>
      <c r="N97" s="26"/>
    </row>
    <row r="98" spans="10:14" ht="21.75" customHeight="1">
      <c r="J98" s="26"/>
      <c r="K98" s="26"/>
      <c r="L98" s="26"/>
      <c r="M98" s="26"/>
      <c r="N98" s="26"/>
    </row>
    <row r="99" spans="1:14" ht="21.75" customHeight="1">
      <c r="A99" s="20"/>
      <c r="J99" s="26"/>
      <c r="K99" s="26"/>
      <c r="L99" s="26"/>
      <c r="M99" s="26"/>
      <c r="N99" s="26"/>
    </row>
    <row r="101" spans="1:14" ht="3" customHeight="1">
      <c r="A101" s="20"/>
      <c r="J101" s="26"/>
      <c r="K101" s="26"/>
      <c r="L101" s="26"/>
      <c r="M101" s="26"/>
      <c r="N101" s="26"/>
    </row>
  </sheetData>
  <sheetProtection/>
  <mergeCells count="7">
    <mergeCell ref="A54:E54"/>
    <mergeCell ref="H6:N6"/>
    <mergeCell ref="H7:J7"/>
    <mergeCell ref="L7:N7"/>
    <mergeCell ref="H48:N48"/>
    <mergeCell ref="H49:J49"/>
    <mergeCell ref="L49:N49"/>
  </mergeCells>
  <printOptions/>
  <pageMargins left="0.7086614173228347" right="0.11811023622047245" top="0.7874015748031497" bottom="0.5905511811023623" header="0.3937007874015748" footer="0.3937007874015748"/>
  <pageSetup firstPageNumber="3" useFirstPageNumber="1" fitToHeight="3" horizontalDpi="600" verticalDpi="600" orientation="portrait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90" zoomScaleNormal="90" zoomScaleSheetLayoutView="90" zoomScalePageLayoutView="0" workbookViewId="0" topLeftCell="A1">
      <selection activeCell="E13" sqref="E13"/>
    </sheetView>
  </sheetViews>
  <sheetFormatPr defaultColWidth="6.140625" defaultRowHeight="21.75"/>
  <cols>
    <col min="1" max="1" width="2.421875" style="2" customWidth="1"/>
    <col min="2" max="2" width="2.7109375" style="2" customWidth="1"/>
    <col min="3" max="3" width="3.140625" style="2" customWidth="1"/>
    <col min="4" max="4" width="53.421875" style="2" customWidth="1"/>
    <col min="5" max="5" width="8.421875" style="3" bestFit="1" customWidth="1"/>
    <col min="6" max="6" width="1.1484375" style="2" customWidth="1"/>
    <col min="7" max="7" width="15.00390625" style="3" customWidth="1"/>
    <col min="8" max="8" width="1.1484375" style="2" customWidth="1"/>
    <col min="9" max="9" width="15.00390625" style="3" customWidth="1"/>
    <col min="10" max="10" width="1.1484375" style="2" customWidth="1"/>
    <col min="11" max="11" width="15.00390625" style="3" customWidth="1"/>
    <col min="12" max="12" width="1.1484375" style="3" customWidth="1"/>
    <col min="13" max="13" width="15.00390625" style="3" customWidth="1"/>
    <col min="14" max="14" width="6.140625" style="2" customWidth="1"/>
    <col min="15" max="16" width="9.7109375" style="2" bestFit="1" customWidth="1"/>
    <col min="17" max="16384" width="6.140625" style="2" customWidth="1"/>
  </cols>
  <sheetData>
    <row r="1" spans="1:13" s="16" customFormat="1" ht="21" customHeight="1">
      <c r="A1" s="19" t="s">
        <v>0</v>
      </c>
      <c r="B1" s="19"/>
      <c r="C1" s="19"/>
      <c r="D1" s="19"/>
      <c r="E1" s="64"/>
      <c r="F1" s="19"/>
      <c r="G1" s="64"/>
      <c r="H1" s="19"/>
      <c r="I1" s="39"/>
      <c r="K1" s="223" t="s">
        <v>107</v>
      </c>
      <c r="L1" s="223"/>
      <c r="M1" s="223"/>
    </row>
    <row r="2" spans="1:13" s="16" customFormat="1" ht="21" customHeight="1">
      <c r="A2" s="19" t="s">
        <v>50</v>
      </c>
      <c r="B2" s="19"/>
      <c r="C2" s="19"/>
      <c r="D2" s="19"/>
      <c r="E2" s="64"/>
      <c r="F2" s="19"/>
      <c r="G2" s="64"/>
      <c r="H2" s="19"/>
      <c r="I2" s="39"/>
      <c r="K2" s="132"/>
      <c r="L2" s="132"/>
      <c r="M2" s="183" t="s">
        <v>109</v>
      </c>
    </row>
    <row r="3" spans="1:13" s="16" customFormat="1" ht="21" customHeight="1">
      <c r="A3" s="19" t="s">
        <v>149</v>
      </c>
      <c r="B3" s="19"/>
      <c r="C3" s="19"/>
      <c r="D3" s="19"/>
      <c r="E3" s="19"/>
      <c r="F3" s="19"/>
      <c r="G3" s="64"/>
      <c r="H3" s="19"/>
      <c r="I3" s="64"/>
      <c r="J3" s="19"/>
      <c r="K3" s="64"/>
      <c r="L3" s="19"/>
      <c r="M3" s="39"/>
    </row>
    <row r="4" spans="1:13" s="16" customFormat="1" ht="7.5" customHeight="1">
      <c r="A4" s="41"/>
      <c r="B4" s="19"/>
      <c r="C4" s="19"/>
      <c r="D4" s="19"/>
      <c r="E4" s="64"/>
      <c r="F4" s="19"/>
      <c r="G4" s="64"/>
      <c r="H4" s="19"/>
      <c r="I4" s="39"/>
      <c r="K4" s="39"/>
      <c r="L4" s="39"/>
      <c r="M4" s="39"/>
    </row>
    <row r="5" spans="5:13" ht="19.5" customHeight="1">
      <c r="E5" s="1"/>
      <c r="G5" s="221" t="s">
        <v>110</v>
      </c>
      <c r="H5" s="221"/>
      <c r="I5" s="221"/>
      <c r="J5" s="221"/>
      <c r="K5" s="221"/>
      <c r="L5" s="221"/>
      <c r="M5" s="221"/>
    </row>
    <row r="6" spans="5:13" ht="19.5" customHeight="1">
      <c r="E6" s="1"/>
      <c r="G6" s="222" t="s">
        <v>1</v>
      </c>
      <c r="H6" s="222"/>
      <c r="I6" s="222"/>
      <c r="J6" s="5"/>
      <c r="K6" s="220" t="s">
        <v>59</v>
      </c>
      <c r="L6" s="220"/>
      <c r="M6" s="220"/>
    </row>
    <row r="7" spans="5:13" ht="19.5" customHeight="1">
      <c r="E7" s="63" t="s">
        <v>2</v>
      </c>
      <c r="G7" s="88">
        <v>2567</v>
      </c>
      <c r="H7" s="4"/>
      <c r="I7" s="88">
        <v>2566</v>
      </c>
      <c r="J7" s="5"/>
      <c r="K7" s="88">
        <v>2567</v>
      </c>
      <c r="L7" s="4"/>
      <c r="M7" s="88">
        <v>2566</v>
      </c>
    </row>
    <row r="8" spans="1:14" ht="20.25" customHeight="1">
      <c r="A8" s="6" t="s">
        <v>3</v>
      </c>
      <c r="E8" s="42"/>
      <c r="G8" s="9"/>
      <c r="H8" s="8"/>
      <c r="I8" s="9"/>
      <c r="J8" s="8"/>
      <c r="K8" s="9"/>
      <c r="L8" s="9"/>
      <c r="M8" s="9"/>
      <c r="N8" s="8"/>
    </row>
    <row r="9" spans="1:14" s="115" customFormat="1" ht="20.25" customHeight="1">
      <c r="A9" s="3" t="s">
        <v>84</v>
      </c>
      <c r="B9" s="3"/>
      <c r="C9" s="3"/>
      <c r="D9" s="3"/>
      <c r="E9" s="42">
        <v>22</v>
      </c>
      <c r="F9" s="3"/>
      <c r="G9" s="9">
        <v>54632</v>
      </c>
      <c r="H9" s="9"/>
      <c r="I9" s="9">
        <v>49367</v>
      </c>
      <c r="J9" s="9"/>
      <c r="K9" s="9">
        <v>54632</v>
      </c>
      <c r="L9" s="116"/>
      <c r="M9" s="9">
        <v>49367</v>
      </c>
      <c r="N9" s="116"/>
    </row>
    <row r="10" spans="1:14" s="115" customFormat="1" ht="20.25" customHeight="1">
      <c r="A10" s="3" t="s">
        <v>25</v>
      </c>
      <c r="B10" s="3"/>
      <c r="C10" s="3"/>
      <c r="D10" s="3"/>
      <c r="E10" s="42"/>
      <c r="F10" s="3"/>
      <c r="G10" s="121">
        <v>4540</v>
      </c>
      <c r="H10" s="9"/>
      <c r="I10" s="121">
        <v>15998</v>
      </c>
      <c r="J10" s="9"/>
      <c r="K10" s="121">
        <v>4540</v>
      </c>
      <c r="L10" s="116"/>
      <c r="M10" s="121">
        <v>15998</v>
      </c>
      <c r="N10" s="116"/>
    </row>
    <row r="11" spans="1:14" s="115" customFormat="1" ht="21" customHeight="1">
      <c r="A11" s="3" t="s">
        <v>94</v>
      </c>
      <c r="B11" s="3"/>
      <c r="C11" s="3"/>
      <c r="D11" s="3"/>
      <c r="E11" s="42"/>
      <c r="F11" s="3"/>
      <c r="G11" s="31" t="s">
        <v>38</v>
      </c>
      <c r="H11" s="9"/>
      <c r="I11" s="9">
        <v>20</v>
      </c>
      <c r="J11" s="9"/>
      <c r="K11" s="31" t="s">
        <v>38</v>
      </c>
      <c r="L11" s="116"/>
      <c r="M11" s="31" t="s">
        <v>38</v>
      </c>
      <c r="N11" s="116"/>
    </row>
    <row r="12" spans="1:14" s="3" customFormat="1" ht="20.25" customHeight="1">
      <c r="A12" s="3" t="s">
        <v>4</v>
      </c>
      <c r="E12" s="42">
        <v>4</v>
      </c>
      <c r="G12" s="9">
        <v>8915</v>
      </c>
      <c r="H12" s="9"/>
      <c r="I12" s="9">
        <v>6456</v>
      </c>
      <c r="J12" s="9"/>
      <c r="K12" s="9">
        <v>3923</v>
      </c>
      <c r="L12" s="9"/>
      <c r="M12" s="9">
        <v>3064</v>
      </c>
      <c r="N12" s="9"/>
    </row>
    <row r="13" spans="1:14" s="3" customFormat="1" ht="20.25" customHeight="1">
      <c r="A13" s="7" t="s">
        <v>5</v>
      </c>
      <c r="E13" s="1"/>
      <c r="G13" s="119">
        <f>SUM(G9:G12)</f>
        <v>68087</v>
      </c>
      <c r="H13" s="9"/>
      <c r="I13" s="119">
        <f>SUM(I9:I12)</f>
        <v>71841</v>
      </c>
      <c r="J13" s="9"/>
      <c r="K13" s="119">
        <f>SUM(K9:K12)</f>
        <v>63095</v>
      </c>
      <c r="L13" s="9"/>
      <c r="M13" s="119">
        <f>SUM(M9:M12)</f>
        <v>68429</v>
      </c>
      <c r="N13" s="9"/>
    </row>
    <row r="14" spans="5:14" s="3" customFormat="1" ht="7.5" customHeight="1">
      <c r="E14" s="1"/>
      <c r="G14" s="9"/>
      <c r="H14" s="9"/>
      <c r="I14" s="9"/>
      <c r="J14" s="9"/>
      <c r="K14" s="9"/>
      <c r="L14" s="9"/>
      <c r="M14" s="9"/>
      <c r="N14" s="9"/>
    </row>
    <row r="15" spans="1:14" s="3" customFormat="1" ht="20.25" customHeight="1">
      <c r="A15" s="7" t="s">
        <v>22</v>
      </c>
      <c r="E15" s="42">
        <v>4</v>
      </c>
      <c r="G15" s="9"/>
      <c r="H15" s="9"/>
      <c r="I15" s="9"/>
      <c r="J15" s="9"/>
      <c r="K15" s="9"/>
      <c r="L15" s="9"/>
      <c r="M15" s="9"/>
      <c r="N15" s="9"/>
    </row>
    <row r="16" spans="1:14" s="3" customFormat="1" ht="20.25" customHeight="1">
      <c r="A16" s="3" t="s">
        <v>103</v>
      </c>
      <c r="G16" s="9">
        <v>38570</v>
      </c>
      <c r="H16" s="9"/>
      <c r="I16" s="9">
        <v>36080</v>
      </c>
      <c r="J16" s="9"/>
      <c r="K16" s="9">
        <v>38620</v>
      </c>
      <c r="L16" s="9"/>
      <c r="M16" s="9">
        <v>36110</v>
      </c>
      <c r="N16" s="9"/>
    </row>
    <row r="17" spans="1:14" s="3" customFormat="1" ht="20.25" customHeight="1">
      <c r="A17" s="3" t="s">
        <v>26</v>
      </c>
      <c r="E17" s="117"/>
      <c r="G17" s="9">
        <v>4131</v>
      </c>
      <c r="H17" s="9"/>
      <c r="I17" s="89">
        <v>14749</v>
      </c>
      <c r="J17" s="9"/>
      <c r="K17" s="9">
        <v>4131</v>
      </c>
      <c r="L17" s="9"/>
      <c r="M17" s="9">
        <v>14749</v>
      </c>
      <c r="N17" s="9"/>
    </row>
    <row r="18" spans="1:14" s="3" customFormat="1" ht="21" customHeight="1">
      <c r="A18" s="3" t="s">
        <v>95</v>
      </c>
      <c r="E18" s="42"/>
      <c r="G18" s="89" t="s">
        <v>38</v>
      </c>
      <c r="H18" s="9"/>
      <c r="I18" s="33">
        <v>4432</v>
      </c>
      <c r="J18" s="9"/>
      <c r="K18" s="31" t="s">
        <v>38</v>
      </c>
      <c r="L18" s="9"/>
      <c r="M18" s="31" t="s">
        <v>38</v>
      </c>
      <c r="N18" s="9"/>
    </row>
    <row r="19" spans="1:14" s="3" customFormat="1" ht="20.25" customHeight="1">
      <c r="A19" s="3" t="s">
        <v>49</v>
      </c>
      <c r="E19" s="42"/>
      <c r="G19" s="33">
        <v>1586</v>
      </c>
      <c r="H19" s="9"/>
      <c r="I19" s="33">
        <v>1564</v>
      </c>
      <c r="J19" s="9"/>
      <c r="K19" s="9">
        <v>1586</v>
      </c>
      <c r="L19" s="9"/>
      <c r="M19" s="9">
        <v>1553</v>
      </c>
      <c r="N19" s="9"/>
    </row>
    <row r="20" spans="1:16" s="3" customFormat="1" ht="20.25" customHeight="1">
      <c r="A20" s="3" t="s">
        <v>45</v>
      </c>
      <c r="E20" s="42"/>
      <c r="G20" s="33">
        <v>17092</v>
      </c>
      <c r="H20" s="9"/>
      <c r="I20" s="33">
        <v>18229</v>
      </c>
      <c r="J20" s="9"/>
      <c r="K20" s="34">
        <v>13036</v>
      </c>
      <c r="L20" s="9"/>
      <c r="M20" s="34">
        <v>12506</v>
      </c>
      <c r="N20" s="9"/>
      <c r="O20" s="79"/>
      <c r="P20" s="79"/>
    </row>
    <row r="21" spans="1:14" s="3" customFormat="1" ht="20.25" customHeight="1">
      <c r="A21" s="7" t="s">
        <v>23</v>
      </c>
      <c r="E21" s="186"/>
      <c r="G21" s="119">
        <f>SUM(G16:G20)</f>
        <v>61379</v>
      </c>
      <c r="H21" s="9"/>
      <c r="I21" s="119">
        <f>SUM(I16:I20)</f>
        <v>75054</v>
      </c>
      <c r="J21" s="9"/>
      <c r="K21" s="119">
        <f>SUM(K16:K20)</f>
        <v>57373</v>
      </c>
      <c r="L21" s="9"/>
      <c r="M21" s="119">
        <f>SUM(M16:M20)</f>
        <v>64918</v>
      </c>
      <c r="N21" s="9"/>
    </row>
    <row r="22" spans="5:14" s="3" customFormat="1" ht="6" customHeight="1">
      <c r="E22" s="42"/>
      <c r="G22" s="157"/>
      <c r="H22" s="9"/>
      <c r="I22" s="157"/>
      <c r="J22" s="9"/>
      <c r="K22" s="157"/>
      <c r="L22" s="9"/>
      <c r="M22" s="157"/>
      <c r="N22" s="9"/>
    </row>
    <row r="23" spans="1:14" s="3" customFormat="1" ht="20.25" customHeight="1">
      <c r="A23" s="7" t="s">
        <v>138</v>
      </c>
      <c r="E23" s="42"/>
      <c r="G23" s="121">
        <f>+G13-G21</f>
        <v>6708</v>
      </c>
      <c r="H23" s="9"/>
      <c r="I23" s="121">
        <f>+I13-I21</f>
        <v>-3213</v>
      </c>
      <c r="J23" s="9"/>
      <c r="K23" s="121">
        <f>+K13-K21</f>
        <v>5722</v>
      </c>
      <c r="L23" s="1"/>
      <c r="M23" s="121">
        <f>+M13-M21</f>
        <v>3511</v>
      </c>
      <c r="N23" s="9"/>
    </row>
    <row r="24" spans="1:14" s="3" customFormat="1" ht="20.25" customHeight="1">
      <c r="A24" s="3" t="s">
        <v>46</v>
      </c>
      <c r="E24" s="42"/>
      <c r="G24" s="118">
        <v>-967</v>
      </c>
      <c r="H24" s="9"/>
      <c r="I24" s="118">
        <v>-867</v>
      </c>
      <c r="J24" s="9"/>
      <c r="K24" s="121">
        <v>-966</v>
      </c>
      <c r="L24" s="9"/>
      <c r="M24" s="121">
        <v>-866</v>
      </c>
      <c r="N24" s="9"/>
    </row>
    <row r="25" spans="1:14" s="3" customFormat="1" ht="20.25" customHeight="1">
      <c r="A25" s="3" t="s">
        <v>82</v>
      </c>
      <c r="E25" s="42"/>
      <c r="G25" s="120" t="s">
        <v>38</v>
      </c>
      <c r="H25" s="9"/>
      <c r="I25" s="120">
        <v>-331</v>
      </c>
      <c r="J25" s="9"/>
      <c r="K25" s="151" t="s">
        <v>38</v>
      </c>
      <c r="L25" s="31"/>
      <c r="M25" s="151" t="s">
        <v>38</v>
      </c>
      <c r="N25" s="9"/>
    </row>
    <row r="26" spans="1:14" s="3" customFormat="1" ht="20.25" customHeight="1">
      <c r="A26" s="7" t="s">
        <v>139</v>
      </c>
      <c r="E26" s="42"/>
      <c r="G26" s="79">
        <f>SUM(G23:G25)</f>
        <v>5741</v>
      </c>
      <c r="I26" s="79">
        <f>SUM(I23:I25)</f>
        <v>-4411</v>
      </c>
      <c r="K26" s="79">
        <f>SUM(K23:K25)</f>
        <v>4756</v>
      </c>
      <c r="L26" s="9"/>
      <c r="M26" s="79">
        <f>SUM(M23:M25)</f>
        <v>2645</v>
      </c>
      <c r="N26" s="9"/>
    </row>
    <row r="27" spans="1:14" s="3" customFormat="1" ht="20.25" customHeight="1">
      <c r="A27" s="3" t="s">
        <v>89</v>
      </c>
      <c r="E27" s="42">
        <v>20</v>
      </c>
      <c r="G27" s="57">
        <v>-165</v>
      </c>
      <c r="H27" s="9"/>
      <c r="I27" s="57">
        <v>-706</v>
      </c>
      <c r="J27" s="9"/>
      <c r="K27" s="120">
        <v>-25</v>
      </c>
      <c r="L27" s="9"/>
      <c r="M27" s="120">
        <v>-557</v>
      </c>
      <c r="N27" s="9"/>
    </row>
    <row r="28" spans="1:14" s="3" customFormat="1" ht="20.25" customHeight="1">
      <c r="A28" s="7" t="s">
        <v>140</v>
      </c>
      <c r="E28" s="1"/>
      <c r="G28" s="120">
        <f>SUM(G26:G27)</f>
        <v>5576</v>
      </c>
      <c r="H28" s="121"/>
      <c r="I28" s="120">
        <f>SUM(I26:I27)</f>
        <v>-5117</v>
      </c>
      <c r="J28" s="121"/>
      <c r="K28" s="120">
        <f>SUM(K26:K27)</f>
        <v>4731</v>
      </c>
      <c r="L28" s="121"/>
      <c r="M28" s="120">
        <f>SUM(M26:M27)</f>
        <v>2088</v>
      </c>
      <c r="N28" s="121"/>
    </row>
    <row r="29" spans="1:14" s="3" customFormat="1" ht="6" customHeight="1">
      <c r="A29" s="7"/>
      <c r="E29" s="1"/>
      <c r="G29" s="121"/>
      <c r="H29" s="121"/>
      <c r="I29" s="121"/>
      <c r="J29" s="121"/>
      <c r="K29" s="121"/>
      <c r="L29" s="121"/>
      <c r="M29" s="121"/>
      <c r="N29" s="121"/>
    </row>
    <row r="30" spans="1:14" s="3" customFormat="1" ht="20.25" customHeight="1">
      <c r="A30" s="37" t="s">
        <v>100</v>
      </c>
      <c r="B30" s="23"/>
      <c r="C30" s="23"/>
      <c r="E30" s="1"/>
      <c r="G30" s="121"/>
      <c r="H30" s="121"/>
      <c r="I30" s="121"/>
      <c r="J30" s="121"/>
      <c r="K30" s="121"/>
      <c r="L30" s="121"/>
      <c r="N30" s="121"/>
    </row>
    <row r="31" spans="1:14" s="3" customFormat="1" ht="20.25" customHeight="1">
      <c r="A31" s="37" t="s">
        <v>104</v>
      </c>
      <c r="B31" s="23"/>
      <c r="C31" s="23"/>
      <c r="E31" s="1"/>
      <c r="G31" s="121"/>
      <c r="H31" s="121"/>
      <c r="I31" s="113"/>
      <c r="J31" s="121"/>
      <c r="K31" s="121"/>
      <c r="L31" s="121"/>
      <c r="M31" s="113"/>
      <c r="N31" s="121"/>
    </row>
    <row r="32" spans="1:14" s="3" customFormat="1" ht="20.25" customHeight="1">
      <c r="A32" s="23" t="s">
        <v>118</v>
      </c>
      <c r="B32" s="1"/>
      <c r="E32" s="1"/>
      <c r="G32" s="121"/>
      <c r="H32" s="121"/>
      <c r="J32" s="121"/>
      <c r="K32" s="121"/>
      <c r="L32" s="121"/>
      <c r="N32" s="121"/>
    </row>
    <row r="33" spans="1:14" s="3" customFormat="1" ht="20.25" customHeight="1">
      <c r="A33" s="23" t="s">
        <v>105</v>
      </c>
      <c r="B33" s="114"/>
      <c r="E33" s="42">
        <v>14</v>
      </c>
      <c r="G33" s="121">
        <v>-3350</v>
      </c>
      <c r="H33" s="121"/>
      <c r="I33" s="121">
        <v>-7772</v>
      </c>
      <c r="J33" s="121"/>
      <c r="K33" s="121">
        <v>-3350</v>
      </c>
      <c r="L33" s="121"/>
      <c r="M33" s="121">
        <v>-7772</v>
      </c>
      <c r="N33" s="121"/>
    </row>
    <row r="34" spans="1:14" s="3" customFormat="1" ht="20.25" customHeight="1">
      <c r="A34" s="7" t="s">
        <v>106</v>
      </c>
      <c r="B34" s="114"/>
      <c r="C34" s="23"/>
      <c r="E34" s="1"/>
      <c r="G34" s="152">
        <f>+G33</f>
        <v>-3350</v>
      </c>
      <c r="H34" s="118"/>
      <c r="I34" s="152">
        <f>+I33</f>
        <v>-7772</v>
      </c>
      <c r="J34" s="118"/>
      <c r="K34" s="152">
        <f>+K33</f>
        <v>-3350</v>
      </c>
      <c r="L34" s="118"/>
      <c r="M34" s="152">
        <f>+M33</f>
        <v>-7772</v>
      </c>
      <c r="N34" s="121"/>
    </row>
    <row r="35" spans="1:14" s="3" customFormat="1" ht="20.25" customHeight="1">
      <c r="A35" s="37" t="s">
        <v>116</v>
      </c>
      <c r="E35" s="1"/>
      <c r="G35" s="123">
        <f>+G34</f>
        <v>-3350</v>
      </c>
      <c r="H35" s="121"/>
      <c r="I35" s="123">
        <f>+I34</f>
        <v>-7772</v>
      </c>
      <c r="J35" s="121"/>
      <c r="K35" s="123">
        <f>+K34</f>
        <v>-3350</v>
      </c>
      <c r="L35" s="121"/>
      <c r="M35" s="123">
        <f>+M34</f>
        <v>-7772</v>
      </c>
      <c r="N35" s="121"/>
    </row>
    <row r="36" spans="1:14" s="3" customFormat="1" ht="6" customHeight="1">
      <c r="A36" s="23"/>
      <c r="E36" s="1"/>
      <c r="G36" s="121"/>
      <c r="H36" s="121"/>
      <c r="I36" s="121"/>
      <c r="J36" s="121"/>
      <c r="K36" s="121"/>
      <c r="L36" s="121"/>
      <c r="M36" s="121"/>
      <c r="N36" s="124"/>
    </row>
    <row r="37" spans="1:14" s="3" customFormat="1" ht="20.25" customHeight="1" thickBot="1">
      <c r="A37" s="7" t="s">
        <v>117</v>
      </c>
      <c r="E37" s="1"/>
      <c r="G37" s="125">
        <f>+G28+G35</f>
        <v>2226</v>
      </c>
      <c r="H37" s="121"/>
      <c r="I37" s="125">
        <f>+I28+I35</f>
        <v>-12889</v>
      </c>
      <c r="J37" s="121"/>
      <c r="K37" s="125">
        <f>+K28+K35</f>
        <v>1381</v>
      </c>
      <c r="L37" s="121"/>
      <c r="M37" s="125">
        <f>+M28+M35</f>
        <v>-5684</v>
      </c>
      <c r="N37" s="121"/>
    </row>
    <row r="38" spans="1:14" s="3" customFormat="1" ht="6" customHeight="1" thickTop="1">
      <c r="A38" s="7"/>
      <c r="E38" s="1"/>
      <c r="G38" s="121"/>
      <c r="H38" s="121"/>
      <c r="I38" s="121"/>
      <c r="J38" s="121"/>
      <c r="K38" s="121"/>
      <c r="L38" s="121"/>
      <c r="M38" s="121"/>
      <c r="N38" s="121"/>
    </row>
    <row r="39" spans="1:14" s="3" customFormat="1" ht="20.25" customHeight="1">
      <c r="A39" s="7" t="s">
        <v>127</v>
      </c>
      <c r="E39" s="1"/>
      <c r="G39" s="121"/>
      <c r="H39" s="121"/>
      <c r="I39" s="121"/>
      <c r="J39" s="121"/>
      <c r="K39" s="121"/>
      <c r="L39" s="121"/>
      <c r="M39" s="121"/>
      <c r="N39" s="121"/>
    </row>
    <row r="40" spans="1:14" s="3" customFormat="1" ht="20.25" customHeight="1">
      <c r="A40" s="7"/>
      <c r="B40" s="3" t="s">
        <v>101</v>
      </c>
      <c r="E40" s="1"/>
      <c r="G40" s="121">
        <f>+G28</f>
        <v>5576</v>
      </c>
      <c r="H40" s="121"/>
      <c r="I40" s="121">
        <f>+I28</f>
        <v>-5117</v>
      </c>
      <c r="J40" s="121"/>
      <c r="K40" s="121">
        <f>+K28</f>
        <v>4731</v>
      </c>
      <c r="L40" s="121"/>
      <c r="M40" s="121">
        <f>+M28</f>
        <v>2088</v>
      </c>
      <c r="N40" s="121"/>
    </row>
    <row r="41" spans="1:14" s="3" customFormat="1" ht="20.25" customHeight="1">
      <c r="A41" s="7"/>
      <c r="B41" s="3" t="s">
        <v>51</v>
      </c>
      <c r="E41" s="1"/>
      <c r="G41" s="90" t="s">
        <v>38</v>
      </c>
      <c r="H41" s="90"/>
      <c r="I41" s="90" t="s">
        <v>38</v>
      </c>
      <c r="J41" s="90"/>
      <c r="K41" s="90" t="s">
        <v>38</v>
      </c>
      <c r="L41" s="90"/>
      <c r="M41" s="90" t="s">
        <v>38</v>
      </c>
      <c r="N41" s="121"/>
    </row>
    <row r="42" spans="1:14" s="3" customFormat="1" ht="20.25" customHeight="1" thickBot="1">
      <c r="A42" s="7"/>
      <c r="E42" s="1"/>
      <c r="G42" s="126">
        <f>SUM(G40:G41)</f>
        <v>5576</v>
      </c>
      <c r="H42" s="121"/>
      <c r="I42" s="126">
        <f>SUM(I40:I41)</f>
        <v>-5117</v>
      </c>
      <c r="J42" s="121"/>
      <c r="K42" s="126">
        <f>SUM(K40:K41)</f>
        <v>4731</v>
      </c>
      <c r="L42" s="121"/>
      <c r="M42" s="126">
        <f>SUM(M40:M41)</f>
        <v>2088</v>
      </c>
      <c r="N42" s="121"/>
    </row>
    <row r="43" spans="5:14" s="3" customFormat="1" ht="6" customHeight="1" thickTop="1">
      <c r="E43" s="1"/>
      <c r="G43" s="44"/>
      <c r="H43" s="44"/>
      <c r="I43" s="44"/>
      <c r="J43" s="44"/>
      <c r="K43" s="44"/>
      <c r="L43" s="44"/>
      <c r="M43" s="44"/>
      <c r="N43" s="121"/>
    </row>
    <row r="44" spans="1:14" s="3" customFormat="1" ht="20.25" customHeight="1">
      <c r="A44" s="7" t="s">
        <v>128</v>
      </c>
      <c r="E44" s="1"/>
      <c r="G44" s="160"/>
      <c r="H44" s="44"/>
      <c r="I44" s="44"/>
      <c r="J44" s="44"/>
      <c r="K44" s="44"/>
      <c r="L44" s="44"/>
      <c r="M44" s="44"/>
      <c r="N44" s="44"/>
    </row>
    <row r="45" spans="2:14" s="3" customFormat="1" ht="20.25" customHeight="1">
      <c r="B45" s="3" t="s">
        <v>101</v>
      </c>
      <c r="E45" s="1"/>
      <c r="G45" s="121">
        <f>+G37</f>
        <v>2226</v>
      </c>
      <c r="H45" s="44"/>
      <c r="I45" s="121">
        <f>+I37</f>
        <v>-12889</v>
      </c>
      <c r="J45" s="44"/>
      <c r="K45" s="121">
        <f>+K37</f>
        <v>1381</v>
      </c>
      <c r="L45" s="44"/>
      <c r="M45" s="121">
        <f>+M37</f>
        <v>-5684</v>
      </c>
      <c r="N45" s="44"/>
    </row>
    <row r="46" spans="2:14" s="3" customFormat="1" ht="20.25" customHeight="1">
      <c r="B46" s="3" t="s">
        <v>51</v>
      </c>
      <c r="E46" s="1"/>
      <c r="G46" s="90" t="s">
        <v>38</v>
      </c>
      <c r="H46" s="90"/>
      <c r="I46" s="90" t="s">
        <v>38</v>
      </c>
      <c r="J46" s="90"/>
      <c r="K46" s="90" t="s">
        <v>38</v>
      </c>
      <c r="L46" s="90"/>
      <c r="M46" s="90" t="s">
        <v>38</v>
      </c>
      <c r="N46" s="44"/>
    </row>
    <row r="47" spans="5:14" s="3" customFormat="1" ht="20.25" customHeight="1" thickBot="1">
      <c r="E47" s="1"/>
      <c r="G47" s="126">
        <f>SUM(G45:G46)</f>
        <v>2226</v>
      </c>
      <c r="H47" s="44"/>
      <c r="I47" s="45">
        <f>SUM(I45:I46)</f>
        <v>-12889</v>
      </c>
      <c r="J47" s="44"/>
      <c r="K47" s="126">
        <f>SUM(K45:K46)</f>
        <v>1381</v>
      </c>
      <c r="L47" s="44"/>
      <c r="M47" s="45">
        <f>SUM(M45:M46)</f>
        <v>-5684</v>
      </c>
      <c r="N47" s="157"/>
    </row>
    <row r="48" spans="5:14" s="3" customFormat="1" ht="6" customHeight="1" thickTop="1">
      <c r="E48" s="1"/>
      <c r="G48" s="44"/>
      <c r="H48" s="44"/>
      <c r="I48" s="44"/>
      <c r="J48" s="44"/>
      <c r="K48" s="44"/>
      <c r="L48" s="44"/>
      <c r="M48" s="44"/>
      <c r="N48" s="44"/>
    </row>
    <row r="49" spans="1:14" s="3" customFormat="1" ht="20.25" customHeight="1" thickBot="1">
      <c r="A49" s="47" t="s">
        <v>141</v>
      </c>
      <c r="E49" s="42">
        <v>21</v>
      </c>
      <c r="G49" s="148">
        <f>G40/1122298</f>
        <v>0.004968377382834149</v>
      </c>
      <c r="H49" s="149"/>
      <c r="I49" s="148">
        <f>I40/1122298</f>
        <v>-0.004559395098271582</v>
      </c>
      <c r="J49" s="149"/>
      <c r="K49" s="148">
        <v>0.004</v>
      </c>
      <c r="L49" s="149"/>
      <c r="M49" s="148">
        <f>M40/1122298</f>
        <v>0.0018604684317355996</v>
      </c>
      <c r="N49" s="44"/>
    </row>
    <row r="50" ht="24.75" customHeight="1" thickTop="1">
      <c r="N50" s="46"/>
    </row>
    <row r="51" spans="7:11" ht="19.5">
      <c r="G51" s="161"/>
      <c r="I51" s="156"/>
      <c r="K51" s="158"/>
    </row>
    <row r="52" spans="7:11" ht="19.5">
      <c r="G52" s="161"/>
      <c r="I52" s="156"/>
      <c r="K52" s="159"/>
    </row>
  </sheetData>
  <sheetProtection/>
  <mergeCells count="4">
    <mergeCell ref="G5:M5"/>
    <mergeCell ref="G6:I6"/>
    <mergeCell ref="K6:M6"/>
    <mergeCell ref="K1:M1"/>
  </mergeCells>
  <printOptions/>
  <pageMargins left="0.7086614173228347" right="0.11811023622047245" top="0.7480314960629921" bottom="0.5905511811023623" header="0.3937007874015748" footer="0.3937007874015748"/>
  <pageSetup firstPageNumber="5" useFirstPageNumber="1" horizontalDpi="600" verticalDpi="600" orientation="portrait" paperSize="9" scale="75" r:id="rId1"/>
  <headerFooter alignWithMargins="0">
    <oddFooter>&amp;L&amp;14หมายเหตุประกอบงบการเงินเป็นส่วนหนึ่งของงบการเงินนี้&amp;R&amp;14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5"/>
  <sheetViews>
    <sheetView zoomScale="97" zoomScaleNormal="97" zoomScaleSheetLayoutView="80" workbookViewId="0" topLeftCell="A11">
      <selection activeCell="A17" sqref="A17"/>
    </sheetView>
  </sheetViews>
  <sheetFormatPr defaultColWidth="6.140625" defaultRowHeight="24.75" customHeight="1"/>
  <cols>
    <col min="1" max="1" width="10.421875" style="58" customWidth="1"/>
    <col min="2" max="2" width="45.140625" style="58" customWidth="1"/>
    <col min="3" max="3" width="1.1484375" style="58" customWidth="1"/>
    <col min="4" max="4" width="15.7109375" style="58" customWidth="1"/>
    <col min="5" max="5" width="1.1484375" style="58" customWidth="1"/>
    <col min="6" max="6" width="15.7109375" style="58" customWidth="1"/>
    <col min="7" max="7" width="1.1484375" style="58" customWidth="1"/>
    <col min="8" max="8" width="15.7109375" style="58" customWidth="1"/>
    <col min="9" max="9" width="1.28515625" style="58" customWidth="1"/>
    <col min="10" max="10" width="15.7109375" style="58" customWidth="1"/>
    <col min="11" max="11" width="1.1484375" style="58" customWidth="1"/>
    <col min="12" max="12" width="15.7109375" style="58" customWidth="1"/>
    <col min="13" max="13" width="1.1484375" style="58" customWidth="1"/>
    <col min="14" max="14" width="15.7109375" style="58" customWidth="1"/>
    <col min="15" max="15" width="1.1484375" style="58" customWidth="1"/>
    <col min="16" max="16" width="31.00390625" style="58" bestFit="1" customWidth="1"/>
    <col min="17" max="17" width="1.1484375" style="58" customWidth="1"/>
    <col min="18" max="18" width="16.7109375" style="58" customWidth="1"/>
    <col min="19" max="19" width="1.1484375" style="58" customWidth="1"/>
    <col min="20" max="20" width="15.7109375" style="58" customWidth="1"/>
    <col min="21" max="21" width="1.1484375" style="58" customWidth="1"/>
    <col min="22" max="22" width="15.7109375" style="58" customWidth="1"/>
    <col min="23" max="23" width="3.7109375" style="58" customWidth="1"/>
    <col min="24" max="24" width="10.421875" style="58" bestFit="1" customWidth="1"/>
    <col min="25" max="25" width="6.57421875" style="58" bestFit="1" customWidth="1"/>
    <col min="26" max="16384" width="6.140625" style="58" customWidth="1"/>
  </cols>
  <sheetData>
    <row r="1" spans="1:23" ht="24" customHeight="1">
      <c r="A1" s="6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"/>
      <c r="U1" s="3"/>
      <c r="V1" s="183" t="s">
        <v>107</v>
      </c>
      <c r="W1" s="84"/>
    </row>
    <row r="2" spans="1:23" ht="24" customHeight="1">
      <c r="A2" s="65" t="s">
        <v>155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"/>
      <c r="U2" s="3"/>
      <c r="V2" s="183" t="s">
        <v>109</v>
      </c>
      <c r="W2" s="84"/>
    </row>
    <row r="3" spans="1:23" ht="24" customHeight="1">
      <c r="A3" s="65" t="s">
        <v>149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7"/>
      <c r="S3" s="7"/>
      <c r="T3" s="7"/>
      <c r="U3" s="7"/>
      <c r="V3" s="7"/>
      <c r="W3" s="7"/>
    </row>
    <row r="4" spans="1:18" ht="7.5" customHeight="1">
      <c r="A4" s="60"/>
      <c r="B4" s="60"/>
      <c r="C4" s="6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3" ht="21.75" customHeight="1">
      <c r="A5" s="60"/>
      <c r="B5" s="60"/>
      <c r="C5" s="60"/>
      <c r="D5" s="219" t="s">
        <v>110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1"/>
    </row>
    <row r="6" spans="1:23" ht="21.75" customHeight="1">
      <c r="A6" s="60"/>
      <c r="B6" s="60"/>
      <c r="C6" s="60"/>
      <c r="D6" s="220" t="s">
        <v>1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1"/>
    </row>
    <row r="7" spans="1:23" ht="21.75" customHeight="1">
      <c r="A7" s="3"/>
      <c r="B7" s="3"/>
      <c r="C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3" t="s">
        <v>55</v>
      </c>
      <c r="Q7" s="3"/>
      <c r="R7" s="1"/>
      <c r="S7" s="3"/>
      <c r="T7" s="1"/>
      <c r="U7" s="3"/>
      <c r="V7" s="3"/>
      <c r="W7" s="3"/>
    </row>
    <row r="8" spans="1:23" ht="21.75" customHeight="1">
      <c r="A8" s="3"/>
      <c r="B8" s="3"/>
      <c r="C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2" t="s">
        <v>19</v>
      </c>
      <c r="Q8" s="3"/>
      <c r="R8" s="1"/>
      <c r="S8" s="3"/>
      <c r="T8" s="1"/>
      <c r="U8" s="3"/>
      <c r="V8" s="3"/>
      <c r="W8" s="3"/>
    </row>
    <row r="9" spans="1:23" ht="21.75" customHeight="1">
      <c r="A9" s="3"/>
      <c r="B9" s="3"/>
      <c r="C9" s="3"/>
      <c r="E9" s="1"/>
      <c r="F9" s="1"/>
      <c r="G9" s="1"/>
      <c r="H9" s="219" t="s">
        <v>86</v>
      </c>
      <c r="I9" s="219"/>
      <c r="J9" s="219"/>
      <c r="K9" s="219"/>
      <c r="L9" s="219"/>
      <c r="M9" s="1"/>
      <c r="N9" s="1"/>
      <c r="O9" s="1"/>
      <c r="P9" s="88" t="s">
        <v>74</v>
      </c>
      <c r="Q9" s="3"/>
      <c r="R9" s="1"/>
      <c r="S9" s="3"/>
      <c r="T9" s="1"/>
      <c r="U9" s="3"/>
      <c r="V9" s="3"/>
      <c r="W9" s="3"/>
    </row>
    <row r="10" spans="1:20" ht="21.75" customHeight="1">
      <c r="A10" s="3"/>
      <c r="B10" s="3"/>
      <c r="C10" s="3"/>
      <c r="E10" s="1"/>
      <c r="F10" s="1"/>
      <c r="G10" s="1"/>
      <c r="H10" s="1" t="s">
        <v>39</v>
      </c>
      <c r="I10" s="1"/>
      <c r="J10" s="1" t="s">
        <v>39</v>
      </c>
      <c r="K10" s="1"/>
      <c r="L10" s="1"/>
      <c r="M10" s="1"/>
      <c r="N10" s="1"/>
      <c r="O10" s="1"/>
      <c r="P10" s="1" t="s">
        <v>96</v>
      </c>
      <c r="Q10" s="1"/>
      <c r="R10" s="1" t="s">
        <v>57</v>
      </c>
      <c r="T10" s="1" t="s">
        <v>72</v>
      </c>
    </row>
    <row r="11" spans="1:23" ht="21.75" customHeight="1">
      <c r="A11" s="3"/>
      <c r="B11" s="3"/>
      <c r="C11" s="3"/>
      <c r="D11" s="68" t="s">
        <v>62</v>
      </c>
      <c r="E11" s="1"/>
      <c r="F11" s="1"/>
      <c r="G11" s="1"/>
      <c r="H11" s="1" t="s">
        <v>40</v>
      </c>
      <c r="I11" s="1"/>
      <c r="J11" s="1" t="s">
        <v>40</v>
      </c>
      <c r="K11" s="1"/>
      <c r="L11" s="92" t="s">
        <v>41</v>
      </c>
      <c r="N11" s="92" t="s">
        <v>151</v>
      </c>
      <c r="O11" s="1"/>
      <c r="P11" s="1" t="s">
        <v>97</v>
      </c>
      <c r="Q11" s="1"/>
      <c r="R11" s="1" t="s">
        <v>19</v>
      </c>
      <c r="T11" s="1" t="s">
        <v>73</v>
      </c>
      <c r="V11" s="1" t="s">
        <v>57</v>
      </c>
      <c r="W11" s="1"/>
    </row>
    <row r="12" spans="1:23" ht="21.75" customHeight="1">
      <c r="A12" s="3"/>
      <c r="B12" s="3"/>
      <c r="C12" s="3"/>
      <c r="D12" s="69" t="s">
        <v>63</v>
      </c>
      <c r="E12" s="1"/>
      <c r="F12" s="63" t="s">
        <v>43</v>
      </c>
      <c r="G12" s="1"/>
      <c r="H12" s="63" t="s">
        <v>21</v>
      </c>
      <c r="I12" s="1"/>
      <c r="J12" s="63" t="s">
        <v>148</v>
      </c>
      <c r="K12" s="1"/>
      <c r="L12" s="63" t="s">
        <v>169</v>
      </c>
      <c r="M12" s="1"/>
      <c r="N12" s="63" t="s">
        <v>152</v>
      </c>
      <c r="O12" s="1"/>
      <c r="P12" s="63" t="s">
        <v>74</v>
      </c>
      <c r="Q12" s="1"/>
      <c r="R12" s="63" t="s">
        <v>70</v>
      </c>
      <c r="S12" s="3"/>
      <c r="T12" s="63" t="s">
        <v>52</v>
      </c>
      <c r="U12" s="3"/>
      <c r="V12" s="63" t="s">
        <v>19</v>
      </c>
      <c r="W12" s="1"/>
    </row>
    <row r="13" spans="1:23" ht="7.5" customHeight="1">
      <c r="A13" s="3"/>
      <c r="B13" s="3"/>
      <c r="C13" s="3"/>
      <c r="D13" s="6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"/>
      <c r="T13" s="1"/>
      <c r="U13" s="3"/>
      <c r="V13" s="1"/>
      <c r="W13" s="1"/>
    </row>
    <row r="14" spans="1:24" ht="21.75" customHeight="1">
      <c r="A14" s="77" t="s">
        <v>170</v>
      </c>
      <c r="D14" s="90">
        <v>1122298</v>
      </c>
      <c r="E14" s="26"/>
      <c r="F14" s="90">
        <v>208730</v>
      </c>
      <c r="G14" s="90"/>
      <c r="H14" s="90">
        <v>14126</v>
      </c>
      <c r="I14" s="90"/>
      <c r="J14" s="90">
        <v>7505</v>
      </c>
      <c r="K14" s="9"/>
      <c r="L14" s="89">
        <f>-109897</f>
        <v>-109897</v>
      </c>
      <c r="M14" s="89"/>
      <c r="N14" s="89">
        <v>-7505</v>
      </c>
      <c r="O14" s="9"/>
      <c r="P14" s="89">
        <v>-14990</v>
      </c>
      <c r="R14" s="9">
        <f>SUM(D14:P14)</f>
        <v>1220267</v>
      </c>
      <c r="T14" s="90" t="s">
        <v>38</v>
      </c>
      <c r="V14" s="9">
        <f>SUM(R14:T14)</f>
        <v>1220267</v>
      </c>
      <c r="W14" s="9"/>
      <c r="X14" s="71"/>
    </row>
    <row r="15" spans="1:23" ht="21.75" customHeight="1">
      <c r="A15" s="7" t="s">
        <v>112</v>
      </c>
      <c r="D15" s="90"/>
      <c r="E15" s="26"/>
      <c r="F15" s="90"/>
      <c r="G15" s="90"/>
      <c r="H15" s="90"/>
      <c r="I15" s="90"/>
      <c r="J15" s="90"/>
      <c r="K15" s="9"/>
      <c r="L15" s="89"/>
      <c r="M15" s="89"/>
      <c r="N15" s="89"/>
      <c r="O15" s="9"/>
      <c r="P15" s="89"/>
      <c r="Q15" s="9"/>
      <c r="R15" s="9"/>
      <c r="S15" s="3"/>
      <c r="T15" s="129"/>
      <c r="U15" s="3"/>
      <c r="V15" s="10"/>
      <c r="W15" s="10"/>
    </row>
    <row r="16" spans="1:23" ht="21.75" customHeight="1">
      <c r="A16" s="3" t="s">
        <v>113</v>
      </c>
      <c r="D16" s="90" t="s">
        <v>38</v>
      </c>
      <c r="E16" s="26"/>
      <c r="F16" s="90" t="s">
        <v>38</v>
      </c>
      <c r="G16" s="90"/>
      <c r="H16" s="90" t="s">
        <v>38</v>
      </c>
      <c r="I16" s="90"/>
      <c r="J16" s="90" t="s">
        <v>38</v>
      </c>
      <c r="K16" s="9"/>
      <c r="L16" s="90">
        <f>+งบกำไรขาดทุนเบ็ดเสร็จ!G28</f>
        <v>5576</v>
      </c>
      <c r="M16" s="90"/>
      <c r="N16" s="90" t="s">
        <v>38</v>
      </c>
      <c r="O16" s="9"/>
      <c r="P16" s="90" t="s">
        <v>38</v>
      </c>
      <c r="Q16" s="9"/>
      <c r="R16" s="12">
        <f>SUM(D16:P16)</f>
        <v>5576</v>
      </c>
      <c r="S16" s="3"/>
      <c r="T16" s="90" t="s">
        <v>38</v>
      </c>
      <c r="U16" s="3"/>
      <c r="V16" s="12">
        <f>SUM(R16:T16)</f>
        <v>5576</v>
      </c>
      <c r="W16" s="10"/>
    </row>
    <row r="17" spans="1:23" ht="21.75" customHeight="1">
      <c r="A17" s="3" t="s">
        <v>74</v>
      </c>
      <c r="D17" s="90" t="s">
        <v>38</v>
      </c>
      <c r="E17" s="26"/>
      <c r="F17" s="90" t="s">
        <v>38</v>
      </c>
      <c r="G17" s="90"/>
      <c r="H17" s="90" t="s">
        <v>38</v>
      </c>
      <c r="I17" s="90"/>
      <c r="J17" s="90" t="s">
        <v>38</v>
      </c>
      <c r="K17" s="9"/>
      <c r="L17" s="90" t="s">
        <v>38</v>
      </c>
      <c r="M17" s="90"/>
      <c r="N17" s="90" t="s">
        <v>38</v>
      </c>
      <c r="O17" s="9"/>
      <c r="P17" s="90">
        <f>+งบกำไรขาดทุนเบ็ดเสร็จ!G34</f>
        <v>-3350</v>
      </c>
      <c r="Q17" s="9"/>
      <c r="R17" s="90">
        <f>SUM(D17:P17)</f>
        <v>-3350</v>
      </c>
      <c r="S17" s="3"/>
      <c r="T17" s="90" t="s">
        <v>38</v>
      </c>
      <c r="U17" s="3"/>
      <c r="V17" s="90">
        <f>SUM(R17:T17)</f>
        <v>-3350</v>
      </c>
      <c r="W17" s="10"/>
    </row>
    <row r="18" spans="1:23" ht="21.75" customHeight="1">
      <c r="A18" s="7" t="s">
        <v>111</v>
      </c>
      <c r="D18" s="130" t="s">
        <v>38</v>
      </c>
      <c r="E18" s="90"/>
      <c r="F18" s="130" t="s">
        <v>38</v>
      </c>
      <c r="G18" s="90"/>
      <c r="H18" s="130" t="s">
        <v>38</v>
      </c>
      <c r="I18" s="90"/>
      <c r="J18" s="130" t="s">
        <v>38</v>
      </c>
      <c r="K18" s="90"/>
      <c r="L18" s="130">
        <f>SUM(L16:O17)</f>
        <v>5576</v>
      </c>
      <c r="M18" s="90"/>
      <c r="N18" s="130" t="s">
        <v>38</v>
      </c>
      <c r="O18" s="31"/>
      <c r="P18" s="130">
        <f>SUM(P16:P17)</f>
        <v>-3350</v>
      </c>
      <c r="Q18" s="31"/>
      <c r="R18" s="155">
        <f>SUM(R16:R17)</f>
        <v>2226</v>
      </c>
      <c r="S18" s="3"/>
      <c r="T18" s="155" t="s">
        <v>38</v>
      </c>
      <c r="U18" s="3"/>
      <c r="V18" s="155">
        <f>SUM(R18:T18)</f>
        <v>2226</v>
      </c>
      <c r="W18" s="10"/>
    </row>
    <row r="19" spans="1:24" ht="21.75" customHeight="1" thickBot="1">
      <c r="A19" s="77" t="s">
        <v>150</v>
      </c>
      <c r="D19" s="162">
        <f>SUM(D14,,D18)</f>
        <v>1122298</v>
      </c>
      <c r="F19" s="162">
        <f>SUM(F14,,F18)</f>
        <v>208730</v>
      </c>
      <c r="G19" s="133"/>
      <c r="H19" s="162">
        <f>SUM(H14,,H18)</f>
        <v>14126</v>
      </c>
      <c r="I19" s="144">
        <f>SUM(I14,,I18)</f>
        <v>0</v>
      </c>
      <c r="J19" s="162">
        <f>SUM(J14,,J18)</f>
        <v>7505</v>
      </c>
      <c r="K19" s="133"/>
      <c r="L19" s="162">
        <f>SUM(L14,,L18)</f>
        <v>-104321</v>
      </c>
      <c r="M19" s="144">
        <f>SUM(M14,,M18)</f>
        <v>0</v>
      </c>
      <c r="N19" s="162">
        <f>SUM(N14,,N18)</f>
        <v>-7505</v>
      </c>
      <c r="O19" s="133"/>
      <c r="P19" s="162">
        <f>SUM(P14,,P18)</f>
        <v>-18340</v>
      </c>
      <c r="R19" s="162">
        <f>SUM(R14,,R18)</f>
        <v>1222493</v>
      </c>
      <c r="T19" s="163" t="s">
        <v>38</v>
      </c>
      <c r="V19" s="45">
        <f>SUM(R19:T19)</f>
        <v>1222493</v>
      </c>
      <c r="W19" s="9"/>
      <c r="X19" s="78">
        <f>+V19-งบฐานะการเงิน!H84</f>
        <v>0</v>
      </c>
    </row>
    <row r="20" spans="1:24" ht="21.75" customHeight="1" thickTop="1">
      <c r="A20" s="77"/>
      <c r="D20" s="144"/>
      <c r="F20" s="144"/>
      <c r="G20" s="133"/>
      <c r="H20" s="144"/>
      <c r="I20" s="144"/>
      <c r="J20" s="144"/>
      <c r="K20" s="133"/>
      <c r="L20" s="144"/>
      <c r="M20" s="144"/>
      <c r="N20" s="144"/>
      <c r="O20" s="133"/>
      <c r="P20" s="144"/>
      <c r="R20" s="9"/>
      <c r="T20" s="90"/>
      <c r="V20" s="9"/>
      <c r="W20" s="9"/>
      <c r="X20" s="71"/>
    </row>
    <row r="21" spans="1:24" ht="21.75" customHeight="1">
      <c r="A21" s="164" t="s">
        <v>171</v>
      </c>
      <c r="B21" s="165"/>
      <c r="D21" s="144">
        <v>1122298</v>
      </c>
      <c r="F21" s="144">
        <v>208730</v>
      </c>
      <c r="G21" s="133"/>
      <c r="H21" s="144">
        <v>14126</v>
      </c>
      <c r="I21" s="144"/>
      <c r="J21" s="208" t="s">
        <v>38</v>
      </c>
      <c r="K21" s="133"/>
      <c r="L21" s="144">
        <v>-15437</v>
      </c>
      <c r="M21" s="144"/>
      <c r="N21" s="208" t="s">
        <v>38</v>
      </c>
      <c r="O21" s="133"/>
      <c r="P21" s="144">
        <v>-1298</v>
      </c>
      <c r="R21" s="9">
        <f>SUM(D21:P21)</f>
        <v>1328419</v>
      </c>
      <c r="T21" s="90" t="s">
        <v>38</v>
      </c>
      <c r="V21" s="9">
        <f>SUM(R21:U21)</f>
        <v>1328419</v>
      </c>
      <c r="W21" s="9"/>
      <c r="X21" s="71"/>
    </row>
    <row r="22" spans="1:23" ht="21.75" customHeight="1">
      <c r="A22" s="7" t="s">
        <v>112</v>
      </c>
      <c r="D22" s="90"/>
      <c r="E22" s="26"/>
      <c r="F22" s="90"/>
      <c r="G22" s="90"/>
      <c r="H22" s="90"/>
      <c r="I22" s="90"/>
      <c r="J22" s="90"/>
      <c r="K22" s="9"/>
      <c r="L22" s="89"/>
      <c r="M22" s="89"/>
      <c r="N22" s="89"/>
      <c r="O22" s="9"/>
      <c r="P22" s="89"/>
      <c r="Q22" s="9"/>
      <c r="R22" s="9"/>
      <c r="S22" s="3"/>
      <c r="T22" s="129"/>
      <c r="U22" s="3"/>
      <c r="V22" s="31"/>
      <c r="W22" s="10"/>
    </row>
    <row r="23" spans="1:23" ht="21.75" customHeight="1">
      <c r="A23" s="3" t="s">
        <v>131</v>
      </c>
      <c r="D23" s="90" t="s">
        <v>38</v>
      </c>
      <c r="E23" s="26"/>
      <c r="F23" s="90" t="s">
        <v>38</v>
      </c>
      <c r="G23" s="90"/>
      <c r="H23" s="90" t="s">
        <v>38</v>
      </c>
      <c r="I23" s="90"/>
      <c r="J23" s="90" t="s">
        <v>38</v>
      </c>
      <c r="K23" s="9"/>
      <c r="L23" s="90">
        <f>งบกำไรขาดทุนเบ็ดเสร็จ!I28</f>
        <v>-5117</v>
      </c>
      <c r="M23" s="90"/>
      <c r="N23" s="90" t="s">
        <v>38</v>
      </c>
      <c r="O23" s="9"/>
      <c r="P23" s="90" t="s">
        <v>38</v>
      </c>
      <c r="Q23" s="9"/>
      <c r="R23" s="9">
        <f>SUM(D23:Q23)</f>
        <v>-5117</v>
      </c>
      <c r="S23" s="3"/>
      <c r="T23" s="90" t="s">
        <v>38</v>
      </c>
      <c r="U23" s="3"/>
      <c r="V23" s="9">
        <f>SUM(R23:U23)</f>
        <v>-5117</v>
      </c>
      <c r="W23" s="10"/>
    </row>
    <row r="24" spans="1:23" ht="21.75" customHeight="1">
      <c r="A24" s="3" t="s">
        <v>74</v>
      </c>
      <c r="D24" s="90" t="s">
        <v>38</v>
      </c>
      <c r="E24" s="26"/>
      <c r="F24" s="90" t="s">
        <v>38</v>
      </c>
      <c r="G24" s="90"/>
      <c r="H24" s="90" t="s">
        <v>38</v>
      </c>
      <c r="I24" s="90"/>
      <c r="J24" s="90" t="s">
        <v>38</v>
      </c>
      <c r="K24" s="9"/>
      <c r="L24" s="90" t="s">
        <v>38</v>
      </c>
      <c r="M24" s="90"/>
      <c r="N24" s="90" t="s">
        <v>38</v>
      </c>
      <c r="O24" s="9"/>
      <c r="P24" s="90">
        <f>งบกำไรขาดทุนเบ็ดเสร็จ!I34</f>
        <v>-7772</v>
      </c>
      <c r="Q24" s="9"/>
      <c r="R24" s="9">
        <f>SUM(D24:Q24)</f>
        <v>-7772</v>
      </c>
      <c r="S24" s="3"/>
      <c r="T24" s="90" t="s">
        <v>38</v>
      </c>
      <c r="U24" s="3"/>
      <c r="V24" s="9">
        <f>SUM(R24:U24)</f>
        <v>-7772</v>
      </c>
      <c r="W24" s="10"/>
    </row>
    <row r="25" spans="1:24" ht="21.75" customHeight="1">
      <c r="A25" s="7" t="s">
        <v>111</v>
      </c>
      <c r="D25" s="130" t="s">
        <v>38</v>
      </c>
      <c r="E25" s="90"/>
      <c r="F25" s="130" t="s">
        <v>38</v>
      </c>
      <c r="G25" s="90"/>
      <c r="H25" s="130" t="s">
        <v>38</v>
      </c>
      <c r="I25" s="90"/>
      <c r="J25" s="130" t="s">
        <v>38</v>
      </c>
      <c r="K25" s="90"/>
      <c r="L25" s="130">
        <f>SUM(L23:L24)</f>
        <v>-5117</v>
      </c>
      <c r="M25" s="90"/>
      <c r="N25" s="130" t="s">
        <v>38</v>
      </c>
      <c r="O25" s="31"/>
      <c r="P25" s="130">
        <f>SUM(P23:P24)</f>
        <v>-7772</v>
      </c>
      <c r="Q25" s="31"/>
      <c r="R25" s="130">
        <f>SUM(R23:R24)</f>
        <v>-12889</v>
      </c>
      <c r="S25" s="3"/>
      <c r="T25" s="130" t="s">
        <v>38</v>
      </c>
      <c r="U25" s="3"/>
      <c r="V25" s="43">
        <f>SUM(V23:V24)</f>
        <v>-12889</v>
      </c>
      <c r="W25" s="10"/>
      <c r="X25" s="135"/>
    </row>
    <row r="26" spans="1:24" ht="21.75" customHeight="1" thickBot="1">
      <c r="A26" s="77" t="s">
        <v>130</v>
      </c>
      <c r="B26" s="60"/>
      <c r="C26" s="60"/>
      <c r="D26" s="131">
        <f>SUM(D21,,D25)</f>
        <v>1122298</v>
      </c>
      <c r="E26" s="9"/>
      <c r="F26" s="131">
        <f>SUM(F21,,F25)</f>
        <v>208730</v>
      </c>
      <c r="G26" s="9"/>
      <c r="H26" s="131">
        <f>SUM(H21,,H25)</f>
        <v>14126</v>
      </c>
      <c r="I26" s="9">
        <f>SUM(I21,,I25)</f>
        <v>0</v>
      </c>
      <c r="J26" s="209" t="s">
        <v>38</v>
      </c>
      <c r="K26" s="9"/>
      <c r="L26" s="131">
        <f>SUM(L21,,L25)</f>
        <v>-20554</v>
      </c>
      <c r="M26" s="9"/>
      <c r="N26" s="209" t="s">
        <v>38</v>
      </c>
      <c r="O26" s="9"/>
      <c r="P26" s="131">
        <f>SUM(P21,,P25)</f>
        <v>-9070</v>
      </c>
      <c r="Q26" s="9"/>
      <c r="R26" s="131">
        <f>SUM(R21,,R25)</f>
        <v>1315530</v>
      </c>
      <c r="S26" s="3"/>
      <c r="T26" s="191" t="s">
        <v>38</v>
      </c>
      <c r="U26" s="3"/>
      <c r="V26" s="131">
        <f>SUM(R26:T26)</f>
        <v>1315530</v>
      </c>
      <c r="W26" s="9"/>
      <c r="X26" s="78"/>
    </row>
    <row r="27" spans="1:23" ht="22.5" customHeight="1" thickTop="1">
      <c r="A27" s="3"/>
      <c r="B27" s="3"/>
      <c r="C27" s="3"/>
      <c r="D27" s="68"/>
      <c r="E27" s="1"/>
      <c r="F27" s="132"/>
      <c r="G27" s="132"/>
      <c r="H27" s="1"/>
      <c r="I27" s="1"/>
      <c r="J27" s="1"/>
      <c r="K27" s="1"/>
      <c r="L27" s="1"/>
      <c r="M27" s="1"/>
      <c r="N27" s="1"/>
      <c r="O27" s="1"/>
      <c r="P27" s="1"/>
      <c r="Q27" s="1"/>
      <c r="R27" s="136"/>
      <c r="S27" s="3"/>
      <c r="T27" s="1"/>
      <c r="U27" s="3"/>
      <c r="V27" s="1"/>
      <c r="W27" s="1"/>
    </row>
    <row r="28" spans="1:23" ht="24" customHeight="1">
      <c r="A28" s="59"/>
      <c r="B28" s="60"/>
      <c r="C28" s="60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3"/>
      <c r="T28" s="31"/>
      <c r="U28" s="3"/>
      <c r="V28" s="9"/>
      <c r="W28" s="9"/>
    </row>
    <row r="31" spans="12:20" s="78" customFormat="1" ht="24.75" customHeight="1">
      <c r="L31" s="72"/>
      <c r="M31" s="72"/>
      <c r="N31" s="72"/>
      <c r="T31" s="139"/>
    </row>
    <row r="32" s="78" customFormat="1" ht="24.75" customHeight="1"/>
    <row r="33" spans="12:14" s="78" customFormat="1" ht="24.75" customHeight="1">
      <c r="L33" s="72"/>
      <c r="M33" s="72"/>
      <c r="N33" s="72"/>
    </row>
    <row r="34" spans="12:14" s="78" customFormat="1" ht="24.75" customHeight="1">
      <c r="L34" s="72"/>
      <c r="M34" s="72"/>
      <c r="N34" s="72"/>
    </row>
    <row r="35" s="78" customFormat="1" ht="24.75" customHeight="1"/>
    <row r="36" s="78" customFormat="1" ht="24.75" customHeight="1"/>
    <row r="37" s="78" customFormat="1" ht="24.75" customHeight="1"/>
    <row r="38" s="78" customFormat="1" ht="24.75" customHeight="1"/>
    <row r="39" s="78" customFormat="1" ht="24.75" customHeight="1"/>
    <row r="40" s="78" customFormat="1" ht="24.75" customHeight="1"/>
    <row r="85" ht="24.75" customHeight="1">
      <c r="F85" s="58" t="s">
        <v>53</v>
      </c>
    </row>
  </sheetData>
  <sheetProtection/>
  <mergeCells count="3">
    <mergeCell ref="D5:V5"/>
    <mergeCell ref="D6:V6"/>
    <mergeCell ref="H9:L9"/>
  </mergeCells>
  <printOptions/>
  <pageMargins left="0.7086614173228347" right="0.2755905511811024" top="0.5905511811023623" bottom="0.5905511811023623" header="0.3937007874015748" footer="0.3937007874015748"/>
  <pageSetup firstPageNumber="6" useFirstPageNumber="1" horizontalDpi="600" verticalDpi="600" orientation="landscape" paperSize="9" scale="64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zoomScale="55" zoomScaleNormal="55" zoomScaleSheetLayoutView="70" zoomScalePageLayoutView="0" workbookViewId="0" topLeftCell="A7">
      <selection activeCell="A19" sqref="A19"/>
    </sheetView>
  </sheetViews>
  <sheetFormatPr defaultColWidth="6.140625" defaultRowHeight="22.5" customHeight="1"/>
  <cols>
    <col min="1" max="1" width="47.28125" style="58" customWidth="1"/>
    <col min="2" max="2" width="1.1484375" style="58" customWidth="1"/>
    <col min="3" max="3" width="20.7109375" style="58" customWidth="1"/>
    <col min="4" max="4" width="1.1484375" style="58" customWidth="1"/>
    <col min="5" max="5" width="20.7109375" style="58" customWidth="1"/>
    <col min="6" max="6" width="1.1484375" style="58" customWidth="1"/>
    <col min="7" max="7" width="20.7109375" style="58" customWidth="1"/>
    <col min="8" max="8" width="1.1484375" style="58" customWidth="1"/>
    <col min="9" max="9" width="20.7109375" style="58" customWidth="1"/>
    <col min="10" max="10" width="1.1484375" style="58" customWidth="1"/>
    <col min="11" max="11" width="16.421875" style="58" customWidth="1"/>
    <col min="12" max="12" width="1.1484375" style="58" customWidth="1"/>
    <col min="13" max="13" width="15.8515625" style="58" customWidth="1"/>
    <col min="14" max="14" width="1.1484375" style="58" customWidth="1"/>
    <col min="15" max="15" width="30.57421875" style="58" customWidth="1"/>
    <col min="16" max="16" width="1.1484375" style="58" customWidth="1"/>
    <col min="17" max="17" width="20.7109375" style="58" customWidth="1"/>
    <col min="18" max="18" width="2.7109375" style="3" customWidth="1"/>
    <col min="19" max="19" width="16.140625" style="58" bestFit="1" customWidth="1"/>
    <col min="20" max="16384" width="6.140625" style="58" customWidth="1"/>
  </cols>
  <sheetData>
    <row r="1" spans="1:18" s="66" customFormat="1" ht="24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9"/>
      <c r="O1" s="3"/>
      <c r="P1" s="3"/>
      <c r="Q1" s="183" t="s">
        <v>107</v>
      </c>
      <c r="R1" s="51"/>
    </row>
    <row r="2" spans="1:18" s="66" customFormat="1" ht="24" customHeight="1">
      <c r="A2" s="65" t="s">
        <v>156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9"/>
      <c r="O2" s="3"/>
      <c r="P2" s="3"/>
      <c r="Q2" s="183" t="s">
        <v>109</v>
      </c>
      <c r="R2" s="51"/>
    </row>
    <row r="3" spans="1:18" s="66" customFormat="1" ht="24" customHeight="1">
      <c r="A3" s="65" t="str">
        <f>ส่วนของผู้ถือหุ้นงบรวม!A3</f>
        <v>สำหรับงวดสามเดือนสิ้นสุดวันที่ 31 มีนาคม 2567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7" ht="7.5" customHeight="1">
      <c r="A4" s="60"/>
      <c r="B4" s="6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21.75" customHeight="1">
      <c r="A5" s="60"/>
      <c r="B5" s="60"/>
      <c r="C5" s="219" t="s">
        <v>110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1"/>
    </row>
    <row r="6" spans="1:18" ht="21.75" customHeight="1">
      <c r="A6" s="60"/>
      <c r="B6" s="60"/>
      <c r="C6" s="220" t="s">
        <v>59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1"/>
    </row>
    <row r="7" spans="1:18" ht="21.75" customHeight="1">
      <c r="A7" s="60"/>
      <c r="B7" s="60"/>
      <c r="C7" s="1"/>
      <c r="D7" s="1"/>
      <c r="E7" s="1"/>
      <c r="F7" s="1"/>
      <c r="G7" s="73"/>
      <c r="H7" s="73"/>
      <c r="I7" s="73"/>
      <c r="J7" s="73"/>
      <c r="K7" s="73"/>
      <c r="L7" s="1"/>
      <c r="M7" s="1"/>
      <c r="N7" s="1"/>
      <c r="O7" s="169" t="s">
        <v>55</v>
      </c>
      <c r="P7" s="67"/>
      <c r="Q7" s="1"/>
      <c r="R7" s="1"/>
    </row>
    <row r="8" spans="1:18" ht="21.75" customHeight="1">
      <c r="A8" s="60"/>
      <c r="B8" s="60"/>
      <c r="C8" s="1"/>
      <c r="D8" s="1"/>
      <c r="E8" s="1"/>
      <c r="F8" s="1"/>
      <c r="G8" s="224"/>
      <c r="H8" s="224"/>
      <c r="I8" s="224"/>
      <c r="J8" s="224"/>
      <c r="K8" s="224"/>
      <c r="L8" s="1"/>
      <c r="M8" s="1"/>
      <c r="N8" s="1"/>
      <c r="O8" s="170" t="s">
        <v>19</v>
      </c>
      <c r="P8" s="3"/>
      <c r="Q8" s="1"/>
      <c r="R8" s="1"/>
    </row>
    <row r="9" spans="1:18" ht="21.75" customHeight="1">
      <c r="A9" s="60"/>
      <c r="B9" s="6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7" t="s">
        <v>74</v>
      </c>
      <c r="P9" s="1"/>
      <c r="Q9" s="1"/>
      <c r="R9" s="1"/>
    </row>
    <row r="10" spans="1:18" ht="21.75" customHeight="1">
      <c r="A10" s="60"/>
      <c r="B10" s="60"/>
      <c r="C10" s="1"/>
      <c r="D10" s="1"/>
      <c r="E10" s="1"/>
      <c r="F10" s="1"/>
      <c r="G10" s="219" t="s">
        <v>86</v>
      </c>
      <c r="H10" s="219"/>
      <c r="I10" s="219"/>
      <c r="J10" s="219"/>
      <c r="K10" s="219"/>
      <c r="L10" s="1"/>
      <c r="M10" s="1"/>
      <c r="N10" s="1"/>
      <c r="O10" s="170" t="s">
        <v>96</v>
      </c>
      <c r="P10" s="1"/>
      <c r="Q10" s="1"/>
      <c r="R10" s="1"/>
    </row>
    <row r="11" spans="1:18" ht="21.75" customHeight="1">
      <c r="A11" s="60"/>
      <c r="B11" s="60"/>
      <c r="C11" s="68" t="s">
        <v>62</v>
      </c>
      <c r="D11" s="1"/>
      <c r="E11" s="1"/>
      <c r="F11" s="1"/>
      <c r="G11" s="1" t="s">
        <v>75</v>
      </c>
      <c r="H11" s="1"/>
      <c r="I11" s="170" t="s">
        <v>75</v>
      </c>
      <c r="J11" s="1"/>
      <c r="K11" s="1"/>
      <c r="L11" s="1"/>
      <c r="M11" s="170" t="s">
        <v>151</v>
      </c>
      <c r="N11" s="1"/>
      <c r="O11" s="170" t="s">
        <v>97</v>
      </c>
      <c r="P11" s="1"/>
      <c r="Q11" s="1" t="s">
        <v>57</v>
      </c>
      <c r="R11" s="1"/>
    </row>
    <row r="12" spans="1:18" ht="21.75" customHeight="1">
      <c r="A12" s="3"/>
      <c r="B12" s="3"/>
      <c r="C12" s="69" t="s">
        <v>63</v>
      </c>
      <c r="D12" s="1"/>
      <c r="E12" s="63" t="s">
        <v>43</v>
      </c>
      <c r="F12" s="1"/>
      <c r="G12" s="63" t="s">
        <v>76</v>
      </c>
      <c r="H12" s="1"/>
      <c r="I12" s="166" t="s">
        <v>153</v>
      </c>
      <c r="J12" s="1"/>
      <c r="K12" s="63" t="s">
        <v>41</v>
      </c>
      <c r="L12" s="1"/>
      <c r="M12" s="166" t="s">
        <v>152</v>
      </c>
      <c r="N12" s="1"/>
      <c r="O12" s="166" t="s">
        <v>74</v>
      </c>
      <c r="P12" s="1"/>
      <c r="Q12" s="63" t="s">
        <v>19</v>
      </c>
      <c r="R12" s="1"/>
    </row>
    <row r="13" spans="1:18" ht="7.5" customHeight="1">
      <c r="A13" s="3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>
      <c r="A14" s="77" t="s">
        <v>176</v>
      </c>
      <c r="B14" s="3"/>
      <c r="C14" s="144">
        <v>1122298</v>
      </c>
      <c r="D14" s="132"/>
      <c r="E14" s="144">
        <v>208730</v>
      </c>
      <c r="F14" s="170"/>
      <c r="G14" s="144">
        <v>14126</v>
      </c>
      <c r="H14" s="144"/>
      <c r="I14" s="144">
        <v>7505</v>
      </c>
      <c r="J14" s="170"/>
      <c r="K14" s="192">
        <v>-91826</v>
      </c>
      <c r="L14" s="192"/>
      <c r="M14" s="144">
        <v>-7505</v>
      </c>
      <c r="N14" s="170"/>
      <c r="O14" s="192">
        <v>-13751</v>
      </c>
      <c r="P14" s="1"/>
      <c r="Q14" s="154">
        <f>SUM(C14:O14)</f>
        <v>1239577</v>
      </c>
      <c r="R14" s="1"/>
    </row>
    <row r="15" spans="1:18" ht="21.75" customHeight="1">
      <c r="A15" s="77" t="s">
        <v>177</v>
      </c>
      <c r="B15" s="3"/>
      <c r="C15" s="144"/>
      <c r="D15" s="132"/>
      <c r="E15" s="144"/>
      <c r="F15" s="170"/>
      <c r="G15" s="144"/>
      <c r="H15" s="144"/>
      <c r="I15" s="144"/>
      <c r="J15" s="170"/>
      <c r="K15" s="192"/>
      <c r="L15" s="192"/>
      <c r="M15" s="144"/>
      <c r="N15" s="170"/>
      <c r="O15" s="192"/>
      <c r="P15" s="1"/>
      <c r="Q15" s="154"/>
      <c r="R15" s="1"/>
    </row>
    <row r="16" spans="1:18" ht="21.75" customHeight="1">
      <c r="A16" s="213" t="s">
        <v>172</v>
      </c>
      <c r="B16" s="3"/>
      <c r="C16" s="214" t="s">
        <v>38</v>
      </c>
      <c r="D16" s="170"/>
      <c r="E16" s="214" t="s">
        <v>38</v>
      </c>
      <c r="F16" s="170"/>
      <c r="G16" s="214" t="s">
        <v>38</v>
      </c>
      <c r="H16" s="208"/>
      <c r="I16" s="214" t="s">
        <v>38</v>
      </c>
      <c r="J16" s="170"/>
      <c r="K16" s="215">
        <v>1239</v>
      </c>
      <c r="L16" s="192"/>
      <c r="M16" s="214" t="s">
        <v>38</v>
      </c>
      <c r="N16" s="170"/>
      <c r="O16" s="215">
        <f>-K16</f>
        <v>-1239</v>
      </c>
      <c r="P16" s="1"/>
      <c r="Q16" s="216" t="s">
        <v>38</v>
      </c>
      <c r="R16" s="1"/>
    </row>
    <row r="17" spans="1:18" ht="21.75" customHeight="1">
      <c r="A17" s="77" t="s">
        <v>170</v>
      </c>
      <c r="B17" s="3"/>
      <c r="C17" s="144">
        <f>SUM(C14:C16)</f>
        <v>1122298</v>
      </c>
      <c r="D17" s="132"/>
      <c r="E17" s="144">
        <f>SUM(E14:E16)</f>
        <v>208730</v>
      </c>
      <c r="F17" s="170"/>
      <c r="G17" s="144">
        <f>SUM(G14:G16)</f>
        <v>14126</v>
      </c>
      <c r="H17" s="144"/>
      <c r="I17" s="144">
        <f>SUM(I14:I16)</f>
        <v>7505</v>
      </c>
      <c r="J17" s="170"/>
      <c r="K17" s="144">
        <f>SUM(K14:K16)</f>
        <v>-90587</v>
      </c>
      <c r="L17" s="192"/>
      <c r="M17" s="144">
        <f>SUM(M14:M16)</f>
        <v>-7505</v>
      </c>
      <c r="N17" s="170"/>
      <c r="O17" s="144">
        <f>SUM(O14:O16)</f>
        <v>-14990</v>
      </c>
      <c r="P17" s="1"/>
      <c r="Q17" s="144">
        <f>SUM(Q14:Q16)</f>
        <v>1239577</v>
      </c>
      <c r="R17" s="1"/>
    </row>
    <row r="18" spans="1:18" ht="21.75" customHeight="1">
      <c r="A18" s="77" t="s">
        <v>178</v>
      </c>
      <c r="B18" s="3"/>
      <c r="C18" s="144"/>
      <c r="D18" s="132"/>
      <c r="E18" s="144"/>
      <c r="F18" s="170"/>
      <c r="G18" s="144"/>
      <c r="H18" s="144"/>
      <c r="I18" s="144"/>
      <c r="J18" s="170"/>
      <c r="K18" s="144"/>
      <c r="L18" s="192"/>
      <c r="M18" s="144"/>
      <c r="N18" s="170"/>
      <c r="O18" s="144"/>
      <c r="P18" s="1"/>
      <c r="Q18" s="144"/>
      <c r="R18" s="1"/>
    </row>
    <row r="19" spans="1:18" ht="21.75" customHeight="1">
      <c r="A19" s="7" t="s">
        <v>112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.75" customHeight="1">
      <c r="A20" s="3" t="s">
        <v>113</v>
      </c>
      <c r="B20" s="3"/>
      <c r="C20" s="128" t="s">
        <v>38</v>
      </c>
      <c r="D20" s="1"/>
      <c r="E20" s="128" t="s">
        <v>38</v>
      </c>
      <c r="F20" s="1"/>
      <c r="G20" s="128" t="s">
        <v>38</v>
      </c>
      <c r="H20" s="128"/>
      <c r="I20" s="128" t="s">
        <v>38</v>
      </c>
      <c r="J20" s="1"/>
      <c r="K20" s="11">
        <f>+งบกำไรขาดทุนเบ็ดเสร็จ!K28</f>
        <v>4731</v>
      </c>
      <c r="L20" s="11"/>
      <c r="M20" s="11" t="s">
        <v>38</v>
      </c>
      <c r="N20" s="1"/>
      <c r="O20" s="11" t="s">
        <v>38</v>
      </c>
      <c r="P20" s="1"/>
      <c r="Q20" s="11">
        <f>SUM(C20:O20)</f>
        <v>4731</v>
      </c>
      <c r="R20" s="1"/>
    </row>
    <row r="21" spans="1:18" ht="21.75" customHeight="1">
      <c r="A21" s="3" t="s">
        <v>74</v>
      </c>
      <c r="B21" s="3"/>
      <c r="C21" s="128" t="s">
        <v>38</v>
      </c>
      <c r="D21" s="1"/>
      <c r="E21" s="128" t="s">
        <v>38</v>
      </c>
      <c r="F21" s="1"/>
      <c r="G21" s="128" t="s">
        <v>38</v>
      </c>
      <c r="H21" s="128"/>
      <c r="I21" s="128" t="s">
        <v>38</v>
      </c>
      <c r="J21" s="1"/>
      <c r="K21" s="182" t="s">
        <v>38</v>
      </c>
      <c r="L21" s="182"/>
      <c r="M21" s="182" t="s">
        <v>38</v>
      </c>
      <c r="N21" s="1"/>
      <c r="O21" s="217">
        <f>+งบกำไรขาดทุนเบ็ดเสร็จ!K34</f>
        <v>-3350</v>
      </c>
      <c r="P21" s="1"/>
      <c r="Q21" s="12">
        <f>SUM(C21:O21)</f>
        <v>-3350</v>
      </c>
      <c r="R21" s="1"/>
    </row>
    <row r="22" spans="1:18" ht="21.75" customHeight="1">
      <c r="A22" s="7" t="s">
        <v>111</v>
      </c>
      <c r="B22" s="3"/>
      <c r="C22" s="152" t="s">
        <v>38</v>
      </c>
      <c r="D22" s="122"/>
      <c r="E22" s="152" t="s">
        <v>38</v>
      </c>
      <c r="F22" s="122"/>
      <c r="G22" s="152" t="s">
        <v>38</v>
      </c>
      <c r="H22" s="122"/>
      <c r="I22" s="152" t="s">
        <v>38</v>
      </c>
      <c r="J22" s="1"/>
      <c r="K22" s="212">
        <f>SUM(K20:K21)</f>
        <v>4731</v>
      </c>
      <c r="L22" s="9"/>
      <c r="M22" s="152" t="s">
        <v>38</v>
      </c>
      <c r="N22" s="1"/>
      <c r="O22" s="13">
        <f>SUM(O20:O21)</f>
        <v>-3350</v>
      </c>
      <c r="P22" s="1"/>
      <c r="Q22" s="13">
        <f>SUM(Q20:Q21)</f>
        <v>1381</v>
      </c>
      <c r="R22" s="1"/>
    </row>
    <row r="23" spans="1:19" ht="21.75" customHeight="1" thickBot="1">
      <c r="A23" s="77" t="s">
        <v>150</v>
      </c>
      <c r="B23" s="3"/>
      <c r="C23" s="45">
        <f>SUM(C17,,C22)</f>
        <v>1122298</v>
      </c>
      <c r="D23" s="1"/>
      <c r="E23" s="45">
        <f>SUM(E17,,E22)</f>
        <v>208730</v>
      </c>
      <c r="F23" s="1"/>
      <c r="G23" s="45">
        <f>SUM(G17,,G22)</f>
        <v>14126</v>
      </c>
      <c r="H23" s="9">
        <f>SUM(H14,,H22)</f>
        <v>0</v>
      </c>
      <c r="I23" s="45">
        <f>SUM(I17,,I22)</f>
        <v>7505</v>
      </c>
      <c r="J23" s="1"/>
      <c r="K23" s="45">
        <f>SUM(K17,,K22)</f>
        <v>-85856</v>
      </c>
      <c r="L23" s="9">
        <f>SUM(L14,,L22)</f>
        <v>0</v>
      </c>
      <c r="M23" s="45">
        <f>SUM(M17,,M22)</f>
        <v>-7505</v>
      </c>
      <c r="N23" s="1"/>
      <c r="O23" s="45">
        <f>SUM(O17,,O22)</f>
        <v>-18340</v>
      </c>
      <c r="P23" s="1"/>
      <c r="Q23" s="45">
        <f>SUM(Q17,,Q22)</f>
        <v>1240958</v>
      </c>
      <c r="R23" s="1"/>
      <c r="S23" s="78">
        <f>+Q23-งบฐานะการเงิน!L84</f>
        <v>0</v>
      </c>
    </row>
    <row r="24" spans="1:19" ht="21.75" customHeight="1" thickTop="1">
      <c r="A24" s="77"/>
      <c r="B24" s="3"/>
      <c r="C24" s="9"/>
      <c r="D24" s="1"/>
      <c r="E24" s="9"/>
      <c r="F24" s="1"/>
      <c r="G24" s="9"/>
      <c r="H24" s="9"/>
      <c r="I24" s="9"/>
      <c r="J24" s="1"/>
      <c r="K24" s="9"/>
      <c r="L24" s="9"/>
      <c r="M24" s="9"/>
      <c r="N24" s="1"/>
      <c r="O24" s="9"/>
      <c r="P24" s="1"/>
      <c r="Q24" s="9"/>
      <c r="R24" s="1"/>
      <c r="S24" s="71"/>
    </row>
    <row r="25" spans="1:19" ht="21.75" customHeight="1">
      <c r="A25" s="77" t="s">
        <v>171</v>
      </c>
      <c r="C25" s="144">
        <v>1122298</v>
      </c>
      <c r="D25" s="132"/>
      <c r="E25" s="144">
        <v>208730</v>
      </c>
      <c r="F25" s="92"/>
      <c r="G25" s="144">
        <v>14126</v>
      </c>
      <c r="H25" s="144"/>
      <c r="I25" s="208" t="s">
        <v>38</v>
      </c>
      <c r="J25" s="92"/>
      <c r="K25" s="211">
        <v>31378</v>
      </c>
      <c r="L25" s="211"/>
      <c r="M25" s="128" t="s">
        <v>38</v>
      </c>
      <c r="N25" s="92"/>
      <c r="O25" s="211">
        <v>-1298</v>
      </c>
      <c r="P25" s="1"/>
      <c r="Q25" s="154">
        <f>SUM(C25:O25)</f>
        <v>1375234</v>
      </c>
      <c r="S25" s="71"/>
    </row>
    <row r="26" spans="1:18" ht="21.75" customHeight="1">
      <c r="A26" s="7" t="s">
        <v>112</v>
      </c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.75" customHeight="1">
      <c r="A27" s="3" t="s">
        <v>113</v>
      </c>
      <c r="B27" s="3"/>
      <c r="C27" s="128" t="s">
        <v>38</v>
      </c>
      <c r="D27" s="1"/>
      <c r="E27" s="128" t="s">
        <v>38</v>
      </c>
      <c r="F27" s="1"/>
      <c r="G27" s="128" t="s">
        <v>38</v>
      </c>
      <c r="H27" s="128"/>
      <c r="I27" s="128" t="s">
        <v>38</v>
      </c>
      <c r="J27" s="1"/>
      <c r="K27" s="11">
        <f>งบกำไรขาดทุนเบ็ดเสร็จ!M28</f>
        <v>2088</v>
      </c>
      <c r="L27" s="11"/>
      <c r="M27" s="11" t="s">
        <v>38</v>
      </c>
      <c r="N27" s="1"/>
      <c r="O27" s="11" t="s">
        <v>38</v>
      </c>
      <c r="P27" s="1"/>
      <c r="Q27" s="9">
        <f>SUM(C27:P27)</f>
        <v>2088</v>
      </c>
      <c r="R27" s="1"/>
    </row>
    <row r="28" spans="1:18" ht="21.75" customHeight="1">
      <c r="A28" s="3" t="s">
        <v>74</v>
      </c>
      <c r="B28" s="3"/>
      <c r="C28" s="128" t="s">
        <v>38</v>
      </c>
      <c r="D28" s="1"/>
      <c r="E28" s="128" t="s">
        <v>38</v>
      </c>
      <c r="F28" s="1"/>
      <c r="G28" s="128" t="s">
        <v>38</v>
      </c>
      <c r="H28" s="128"/>
      <c r="I28" s="128" t="s">
        <v>38</v>
      </c>
      <c r="J28" s="1"/>
      <c r="K28" s="182" t="s">
        <v>38</v>
      </c>
      <c r="L28" s="182"/>
      <c r="M28" s="182" t="s">
        <v>38</v>
      </c>
      <c r="N28" s="1"/>
      <c r="O28" s="140">
        <f>งบกำไรขาดทุนเบ็ดเสร็จ!M34</f>
        <v>-7772</v>
      </c>
      <c r="P28" s="1"/>
      <c r="Q28" s="9">
        <f>SUM(C28:P28)</f>
        <v>-7772</v>
      </c>
      <c r="R28" s="1"/>
    </row>
    <row r="29" spans="1:18" ht="21.75" customHeight="1">
      <c r="A29" s="7" t="s">
        <v>111</v>
      </c>
      <c r="B29" s="3"/>
      <c r="C29" s="152" t="s">
        <v>38</v>
      </c>
      <c r="D29" s="122"/>
      <c r="E29" s="152" t="s">
        <v>38</v>
      </c>
      <c r="F29" s="122"/>
      <c r="G29" s="152" t="s">
        <v>38</v>
      </c>
      <c r="H29" s="122"/>
      <c r="I29" s="152" t="s">
        <v>38</v>
      </c>
      <c r="J29" s="1"/>
      <c r="K29" s="43">
        <f>SUM(K27:K28)</f>
        <v>2088</v>
      </c>
      <c r="L29" s="9"/>
      <c r="M29" s="152" t="s">
        <v>38</v>
      </c>
      <c r="N29" s="9">
        <f>SUM(N27:N28)</f>
        <v>0</v>
      </c>
      <c r="O29" s="43">
        <f>SUM(O27:O28)</f>
        <v>-7772</v>
      </c>
      <c r="P29" s="1"/>
      <c r="Q29" s="43">
        <f>SUM(Q27:Q28)</f>
        <v>-5684</v>
      </c>
      <c r="R29" s="1"/>
    </row>
    <row r="30" spans="1:19" ht="21.75" customHeight="1" thickBot="1">
      <c r="A30" s="77" t="s">
        <v>130</v>
      </c>
      <c r="B30" s="3"/>
      <c r="C30" s="45">
        <f>SUM(C25,,C29)</f>
        <v>1122298</v>
      </c>
      <c r="D30" s="1"/>
      <c r="E30" s="45">
        <f>SUM(E25,,E29)</f>
        <v>208730</v>
      </c>
      <c r="F30" s="1"/>
      <c r="G30" s="45">
        <f>SUM(G25,,G29)</f>
        <v>14126</v>
      </c>
      <c r="H30" s="9"/>
      <c r="I30" s="210" t="s">
        <v>38</v>
      </c>
      <c r="J30" s="1"/>
      <c r="K30" s="45">
        <f>SUM(K25,,K29)</f>
        <v>33466</v>
      </c>
      <c r="L30" s="9"/>
      <c r="M30" s="210" t="s">
        <v>38</v>
      </c>
      <c r="N30" s="1"/>
      <c r="O30" s="45">
        <f>SUM(O25,,O29)</f>
        <v>-9070</v>
      </c>
      <c r="P30" s="1"/>
      <c r="Q30" s="45">
        <f>SUM(Q25,Q29)</f>
        <v>1369550</v>
      </c>
      <c r="R30" s="1"/>
      <c r="S30" s="78"/>
    </row>
    <row r="31" spans="1:18" ht="22.5" customHeight="1" thickTop="1">
      <c r="A31" s="3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36"/>
      <c r="R31" s="1"/>
    </row>
    <row r="32" spans="1:18" ht="22.5" customHeight="1">
      <c r="A32" s="59"/>
      <c r="B32" s="5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1"/>
      <c r="P32" s="3"/>
      <c r="Q32" s="9"/>
      <c r="R32" s="9"/>
    </row>
    <row r="33" spans="1:18" ht="22.5" customHeight="1">
      <c r="A33" s="59"/>
      <c r="B33" s="59"/>
      <c r="C33" s="9"/>
      <c r="D33" s="31"/>
      <c r="E33" s="9"/>
      <c r="F33" s="31"/>
      <c r="G33" s="9"/>
      <c r="H33" s="9"/>
      <c r="I33" s="9"/>
      <c r="J33" s="31"/>
      <c r="K33" s="9"/>
      <c r="L33" s="9"/>
      <c r="M33" s="9"/>
      <c r="N33" s="31"/>
      <c r="O33" s="9"/>
      <c r="P33" s="9"/>
      <c r="Q33" s="9"/>
      <c r="R33" s="9"/>
    </row>
    <row r="34" spans="1:18" ht="22.5" customHeight="1">
      <c r="A34" s="60"/>
      <c r="B34" s="60"/>
      <c r="C34" s="9"/>
      <c r="D34" s="9"/>
      <c r="E34" s="9"/>
      <c r="F34" s="9"/>
      <c r="G34" s="26"/>
      <c r="H34" s="26"/>
      <c r="I34" s="26"/>
      <c r="J34" s="9"/>
      <c r="K34" s="9"/>
      <c r="L34" s="9"/>
      <c r="M34" s="9"/>
      <c r="N34" s="9"/>
      <c r="Q34" s="9"/>
      <c r="R34" s="9"/>
    </row>
    <row r="35" spans="1:18" ht="22.5" customHeight="1">
      <c r="A35" s="60"/>
      <c r="B35" s="60"/>
      <c r="C35" s="9"/>
      <c r="D35" s="9"/>
      <c r="E35" s="9"/>
      <c r="F35" s="9"/>
      <c r="G35" s="34"/>
      <c r="H35" s="34"/>
      <c r="I35" s="34"/>
      <c r="J35" s="9"/>
      <c r="K35" s="9"/>
      <c r="L35" s="9"/>
      <c r="M35" s="9"/>
      <c r="N35" s="9"/>
      <c r="Q35" s="9"/>
      <c r="R35" s="9"/>
    </row>
    <row r="85" ht="22.5" customHeight="1">
      <c r="D85" s="58" t="s">
        <v>53</v>
      </c>
    </row>
  </sheetData>
  <sheetProtection/>
  <mergeCells count="4">
    <mergeCell ref="C5:Q5"/>
    <mergeCell ref="C6:Q6"/>
    <mergeCell ref="G8:K8"/>
    <mergeCell ref="G10:K10"/>
  </mergeCells>
  <printOptions/>
  <pageMargins left="0.7086614173228347" right="0.2755905511811024" top="0.5905511811023623" bottom="0.5511811023622047" header="0.3937007874015748" footer="0.3937007874015748"/>
  <pageSetup firstPageNumber="7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="90" zoomScaleNormal="85" zoomScaleSheetLayoutView="90" zoomScalePageLayoutView="0" workbookViewId="0" topLeftCell="A61">
      <selection activeCell="G45" sqref="G45:I45"/>
    </sheetView>
  </sheetViews>
  <sheetFormatPr defaultColWidth="6.140625" defaultRowHeight="21.75" customHeight="1"/>
  <cols>
    <col min="1" max="2" width="1.7109375" style="3" customWidth="1"/>
    <col min="3" max="4" width="3.140625" style="14" customWidth="1"/>
    <col min="5" max="5" width="51.140625" style="14" customWidth="1"/>
    <col min="6" max="6" width="1.421875" style="3" customWidth="1"/>
    <col min="7" max="7" width="16.57421875" style="52" customWidth="1"/>
    <col min="8" max="8" width="1.421875" style="3" customWidth="1"/>
    <col min="9" max="9" width="16.57421875" style="3" customWidth="1"/>
    <col min="10" max="10" width="1.421875" style="3" customWidth="1"/>
    <col min="11" max="11" width="16.57421875" style="10" customWidth="1"/>
    <col min="12" max="12" width="1.421875" style="3" customWidth="1"/>
    <col min="13" max="13" width="16.57421875" style="3" customWidth="1"/>
    <col min="14" max="14" width="1.7109375" style="3" customWidth="1"/>
    <col min="15" max="16" width="7.140625" style="3" customWidth="1"/>
    <col min="17" max="17" width="6.7109375" style="3" customWidth="1"/>
    <col min="18" max="18" width="8.140625" style="3" customWidth="1"/>
    <col min="19" max="16384" width="6.140625" style="3" customWidth="1"/>
  </cols>
  <sheetData>
    <row r="1" spans="1:16" s="39" customFormat="1" ht="21.75" customHeight="1">
      <c r="A1" s="38" t="s">
        <v>0</v>
      </c>
      <c r="B1" s="38"/>
      <c r="C1" s="38"/>
      <c r="D1" s="38"/>
      <c r="E1" s="38"/>
      <c r="F1" s="38"/>
      <c r="G1" s="38"/>
      <c r="H1" s="38"/>
      <c r="K1" s="223" t="s">
        <v>107</v>
      </c>
      <c r="L1" s="223"/>
      <c r="M1" s="223"/>
      <c r="N1" s="48"/>
      <c r="O1" s="48"/>
      <c r="P1" s="48"/>
    </row>
    <row r="2" spans="1:14" s="39" customFormat="1" ht="21.75" customHeight="1">
      <c r="A2" s="38" t="s">
        <v>28</v>
      </c>
      <c r="B2" s="38"/>
      <c r="C2" s="38"/>
      <c r="D2" s="38"/>
      <c r="E2" s="38"/>
      <c r="F2" s="38"/>
      <c r="G2" s="38"/>
      <c r="H2" s="38"/>
      <c r="K2" s="132"/>
      <c r="L2" s="132"/>
      <c r="M2" s="183" t="s">
        <v>109</v>
      </c>
      <c r="N2" s="51"/>
    </row>
    <row r="3" spans="1:13" s="39" customFormat="1" ht="21.75" customHeight="1">
      <c r="A3" s="141" t="s">
        <v>149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7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3:13" ht="21" customHeight="1">
      <c r="C5" s="83"/>
      <c r="D5" s="83"/>
      <c r="E5" s="83"/>
      <c r="G5" s="219" t="s">
        <v>110</v>
      </c>
      <c r="H5" s="219"/>
      <c r="I5" s="219"/>
      <c r="J5" s="219"/>
      <c r="K5" s="219"/>
      <c r="L5" s="219"/>
      <c r="M5" s="219"/>
    </row>
    <row r="6" spans="3:13" ht="21" customHeight="1">
      <c r="C6" s="83"/>
      <c r="D6" s="83"/>
      <c r="E6" s="83"/>
      <c r="G6" s="220" t="s">
        <v>1</v>
      </c>
      <c r="H6" s="220"/>
      <c r="I6" s="220"/>
      <c r="J6" s="84"/>
      <c r="K6" s="220" t="s">
        <v>59</v>
      </c>
      <c r="L6" s="220"/>
      <c r="M6" s="220"/>
    </row>
    <row r="7" spans="3:13" ht="21" customHeight="1">
      <c r="C7" s="83"/>
      <c r="D7" s="83"/>
      <c r="E7" s="83"/>
      <c r="G7" s="88">
        <v>2567</v>
      </c>
      <c r="H7" s="1"/>
      <c r="I7" s="88">
        <v>2566</v>
      </c>
      <c r="J7" s="84"/>
      <c r="K7" s="88">
        <v>2567</v>
      </c>
      <c r="L7" s="1"/>
      <c r="M7" s="88">
        <v>2566</v>
      </c>
    </row>
    <row r="8" spans="1:13" ht="21" customHeight="1">
      <c r="A8" s="85" t="s">
        <v>29</v>
      </c>
      <c r="C8" s="83"/>
      <c r="D8" s="83"/>
      <c r="E8" s="83"/>
      <c r="G8" s="54"/>
      <c r="I8" s="54"/>
      <c r="J8" s="84"/>
      <c r="K8" s="1"/>
      <c r="L8" s="1"/>
      <c r="M8" s="1"/>
    </row>
    <row r="9" spans="1:13" ht="21" customHeight="1">
      <c r="A9" s="15" t="s">
        <v>139</v>
      </c>
      <c r="F9" s="84"/>
      <c r="G9" s="12">
        <f>+งบกำไรขาดทุนเบ็ดเสร็จ!G26</f>
        <v>5741</v>
      </c>
      <c r="H9" s="12"/>
      <c r="I9" s="12">
        <f>งบกำไรขาดทุนเบ็ดเสร็จ!I26</f>
        <v>-4411</v>
      </c>
      <c r="J9" s="12"/>
      <c r="K9" s="12">
        <f>+งบกำไรขาดทุนเบ็ดเสร็จ!K26</f>
        <v>4756</v>
      </c>
      <c r="L9" s="12"/>
      <c r="M9" s="12">
        <f>งบกำไรขาดทุนเบ็ดเสร็จ!M26</f>
        <v>2645</v>
      </c>
    </row>
    <row r="10" spans="1:13" ht="21" customHeight="1">
      <c r="A10" s="55" t="s">
        <v>42</v>
      </c>
      <c r="F10" s="84"/>
      <c r="G10" s="12"/>
      <c r="H10" s="12"/>
      <c r="I10" s="12"/>
      <c r="J10" s="12"/>
      <c r="K10" s="12"/>
      <c r="L10" s="10"/>
      <c r="M10" s="12"/>
    </row>
    <row r="11" spans="1:15" ht="21" customHeight="1">
      <c r="A11" s="20" t="s">
        <v>30</v>
      </c>
      <c r="F11" s="84"/>
      <c r="G11" s="34">
        <v>10512</v>
      </c>
      <c r="H11" s="12"/>
      <c r="I11" s="34">
        <v>11206</v>
      </c>
      <c r="J11" s="12"/>
      <c r="K11" s="12">
        <v>7693</v>
      </c>
      <c r="L11" s="10"/>
      <c r="M11" s="12">
        <v>8027</v>
      </c>
      <c r="O11" s="142"/>
    </row>
    <row r="12" spans="1:15" ht="21" customHeight="1">
      <c r="A12" s="20" t="s">
        <v>125</v>
      </c>
      <c r="F12" s="84"/>
      <c r="G12" s="90" t="s">
        <v>38</v>
      </c>
      <c r="H12" s="12"/>
      <c r="I12" s="89">
        <v>1</v>
      </c>
      <c r="J12" s="11"/>
      <c r="K12" s="11" t="s">
        <v>38</v>
      </c>
      <c r="L12" s="11"/>
      <c r="M12" s="11" t="s">
        <v>38</v>
      </c>
      <c r="O12" s="142"/>
    </row>
    <row r="13" spans="1:15" ht="21" customHeight="1">
      <c r="A13" s="20" t="s">
        <v>122</v>
      </c>
      <c r="F13" s="84"/>
      <c r="G13" s="34">
        <v>-129</v>
      </c>
      <c r="H13" s="34"/>
      <c r="I13" s="34">
        <v>32</v>
      </c>
      <c r="J13" s="9"/>
      <c r="K13" s="9">
        <v>-129</v>
      </c>
      <c r="L13" s="61"/>
      <c r="M13" s="9">
        <v>28</v>
      </c>
      <c r="O13" s="142"/>
    </row>
    <row r="14" spans="1:15" ht="21" customHeight="1">
      <c r="A14" s="20" t="s">
        <v>182</v>
      </c>
      <c r="F14" s="84"/>
      <c r="G14" s="89" t="s">
        <v>38</v>
      </c>
      <c r="H14" s="34"/>
      <c r="I14" s="34">
        <v>4408</v>
      </c>
      <c r="J14" s="9"/>
      <c r="K14" s="28" t="s">
        <v>38</v>
      </c>
      <c r="L14" s="61"/>
      <c r="M14" s="28" t="s">
        <v>38</v>
      </c>
      <c r="O14" s="142"/>
    </row>
    <row r="15" spans="1:15" ht="21" customHeight="1">
      <c r="A15" s="20" t="s">
        <v>161</v>
      </c>
      <c r="F15" s="84"/>
      <c r="G15" s="89">
        <v>-1466</v>
      </c>
      <c r="H15" s="34"/>
      <c r="I15" s="89" t="s">
        <v>38</v>
      </c>
      <c r="J15" s="9"/>
      <c r="K15" s="28" t="s">
        <v>38</v>
      </c>
      <c r="L15" s="61"/>
      <c r="M15" s="28" t="s">
        <v>38</v>
      </c>
      <c r="O15" s="142"/>
    </row>
    <row r="16" spans="1:15" ht="21" customHeight="1">
      <c r="A16" s="153" t="s">
        <v>82</v>
      </c>
      <c r="F16" s="84"/>
      <c r="G16" s="89" t="s">
        <v>38</v>
      </c>
      <c r="H16" s="12"/>
      <c r="I16" s="34">
        <v>331</v>
      </c>
      <c r="J16" s="12"/>
      <c r="K16" s="28" t="s">
        <v>38</v>
      </c>
      <c r="L16" s="10"/>
      <c r="M16" s="28" t="s">
        <v>38</v>
      </c>
      <c r="O16" s="142"/>
    </row>
    <row r="17" spans="1:15" ht="21" customHeight="1">
      <c r="A17" s="153" t="s">
        <v>159</v>
      </c>
      <c r="F17" s="84"/>
      <c r="G17" s="89">
        <v>-2276</v>
      </c>
      <c r="H17" s="12"/>
      <c r="I17" s="89" t="s">
        <v>38</v>
      </c>
      <c r="J17" s="12"/>
      <c r="K17" s="28">
        <v>-2163</v>
      </c>
      <c r="L17" s="10"/>
      <c r="M17" s="28" t="s">
        <v>38</v>
      </c>
      <c r="O17" s="142"/>
    </row>
    <row r="18" spans="1:15" ht="21" customHeight="1">
      <c r="A18" s="132" t="s">
        <v>132</v>
      </c>
      <c r="B18" s="142"/>
      <c r="F18" s="84"/>
      <c r="G18" s="28">
        <v>-19</v>
      </c>
      <c r="H18" s="12"/>
      <c r="I18" s="28">
        <v>-302</v>
      </c>
      <c r="J18" s="12"/>
      <c r="K18" s="28">
        <v>-19</v>
      </c>
      <c r="L18" s="10"/>
      <c r="M18" s="28">
        <v>-302</v>
      </c>
      <c r="O18" s="142"/>
    </row>
    <row r="19" spans="1:15" ht="21" customHeight="1">
      <c r="A19" s="132" t="s">
        <v>173</v>
      </c>
      <c r="B19" s="142"/>
      <c r="F19" s="84"/>
      <c r="G19" s="28">
        <v>2</v>
      </c>
      <c r="H19" s="12"/>
      <c r="I19" s="28" t="s">
        <v>38</v>
      </c>
      <c r="J19" s="12"/>
      <c r="K19" s="28">
        <v>2</v>
      </c>
      <c r="L19" s="10"/>
      <c r="M19" s="28" t="s">
        <v>38</v>
      </c>
      <c r="O19" s="142"/>
    </row>
    <row r="20" spans="1:15" ht="21" customHeight="1">
      <c r="A20" s="132" t="s">
        <v>133</v>
      </c>
      <c r="B20" s="142"/>
      <c r="F20" s="84"/>
      <c r="G20" s="28" t="s">
        <v>38</v>
      </c>
      <c r="H20" s="12"/>
      <c r="I20" s="28">
        <v>2700</v>
      </c>
      <c r="J20" s="12"/>
      <c r="K20" s="28" t="s">
        <v>38</v>
      </c>
      <c r="L20" s="10"/>
      <c r="M20" s="28">
        <v>2700</v>
      </c>
      <c r="O20" s="142"/>
    </row>
    <row r="21" spans="1:15" ht="21" customHeight="1">
      <c r="A21" s="132" t="s">
        <v>77</v>
      </c>
      <c r="B21" s="132"/>
      <c r="F21" s="84"/>
      <c r="G21" s="89">
        <v>146</v>
      </c>
      <c r="H21" s="34"/>
      <c r="I21" s="89">
        <v>160</v>
      </c>
      <c r="J21" s="9"/>
      <c r="K21" s="9">
        <v>140</v>
      </c>
      <c r="L21" s="34"/>
      <c r="M21" s="9">
        <v>151</v>
      </c>
      <c r="O21" s="142"/>
    </row>
    <row r="22" spans="1:15" ht="21" customHeight="1">
      <c r="A22" s="20" t="s">
        <v>35</v>
      </c>
      <c r="F22" s="84"/>
      <c r="G22" s="34">
        <v>-1011</v>
      </c>
      <c r="H22" s="34"/>
      <c r="I22" s="34">
        <v>-296</v>
      </c>
      <c r="J22" s="9"/>
      <c r="K22" s="9">
        <v>-330</v>
      </c>
      <c r="L22" s="61"/>
      <c r="M22" s="9">
        <v>-320</v>
      </c>
      <c r="O22" s="142"/>
    </row>
    <row r="23" spans="1:15" ht="21" customHeight="1">
      <c r="A23" s="20" t="s">
        <v>46</v>
      </c>
      <c r="F23" s="84"/>
      <c r="G23" s="147">
        <v>967</v>
      </c>
      <c r="H23" s="12"/>
      <c r="I23" s="147">
        <v>867</v>
      </c>
      <c r="J23" s="12"/>
      <c r="K23" s="147">
        <v>966</v>
      </c>
      <c r="L23" s="10"/>
      <c r="M23" s="147">
        <v>866</v>
      </c>
      <c r="O23" s="142"/>
    </row>
    <row r="24" spans="1:13" ht="21" customHeight="1">
      <c r="A24" s="15" t="s">
        <v>78</v>
      </c>
      <c r="F24" s="84"/>
      <c r="G24" s="11">
        <f>SUM(G9:G23)</f>
        <v>12467</v>
      </c>
      <c r="H24" s="11"/>
      <c r="I24" s="11">
        <f>SUM(I9:I23)</f>
        <v>14696</v>
      </c>
      <c r="J24" s="11"/>
      <c r="K24" s="11">
        <f>SUM(K9:K23)</f>
        <v>10916</v>
      </c>
      <c r="L24" s="11"/>
      <c r="M24" s="11">
        <f>SUM(M9:M23)</f>
        <v>13795</v>
      </c>
    </row>
    <row r="25" spans="1:13" ht="21" customHeight="1">
      <c r="A25" s="85" t="s">
        <v>31</v>
      </c>
      <c r="F25" s="84"/>
      <c r="G25" s="28"/>
      <c r="H25" s="12"/>
      <c r="I25" s="12"/>
      <c r="J25" s="12"/>
      <c r="K25" s="11"/>
      <c r="L25" s="10"/>
      <c r="M25" s="10"/>
    </row>
    <row r="26" spans="1:13" ht="21" customHeight="1">
      <c r="A26" s="20" t="s">
        <v>183</v>
      </c>
      <c r="F26" s="84"/>
      <c r="G26" s="9">
        <v>-9653</v>
      </c>
      <c r="H26" s="34"/>
      <c r="I26" s="61">
        <v>1815</v>
      </c>
      <c r="J26" s="9"/>
      <c r="K26" s="9">
        <v>-7628</v>
      </c>
      <c r="L26" s="61"/>
      <c r="M26" s="9">
        <v>1847</v>
      </c>
    </row>
    <row r="27" spans="1:13" ht="21" customHeight="1">
      <c r="A27" s="20" t="s">
        <v>24</v>
      </c>
      <c r="F27" s="84"/>
      <c r="G27" s="9">
        <v>2162</v>
      </c>
      <c r="H27" s="34"/>
      <c r="I27" s="61">
        <v>8047</v>
      </c>
      <c r="J27" s="9"/>
      <c r="K27" s="9">
        <v>2162</v>
      </c>
      <c r="L27" s="61"/>
      <c r="M27" s="9">
        <v>8422</v>
      </c>
    </row>
    <row r="28" spans="1:13" ht="21" customHeight="1">
      <c r="A28" s="20" t="s">
        <v>85</v>
      </c>
      <c r="F28" s="84"/>
      <c r="G28" s="89">
        <v>289</v>
      </c>
      <c r="H28" s="34"/>
      <c r="I28" s="33">
        <v>-426</v>
      </c>
      <c r="J28" s="9"/>
      <c r="K28" s="34">
        <v>179</v>
      </c>
      <c r="L28" s="61"/>
      <c r="M28" s="34">
        <v>-449</v>
      </c>
    </row>
    <row r="29" spans="1:13" ht="21" customHeight="1">
      <c r="A29" s="20" t="s">
        <v>180</v>
      </c>
      <c r="F29" s="84"/>
      <c r="G29" s="89">
        <v>-1439</v>
      </c>
      <c r="H29" s="34"/>
      <c r="I29" s="89" t="s">
        <v>38</v>
      </c>
      <c r="J29" s="31"/>
      <c r="K29" s="89" t="s">
        <v>38</v>
      </c>
      <c r="L29" s="31"/>
      <c r="M29" s="89" t="s">
        <v>38</v>
      </c>
    </row>
    <row r="30" spans="1:13" ht="21" customHeight="1">
      <c r="A30" s="142" t="s">
        <v>68</v>
      </c>
      <c r="F30" s="84"/>
      <c r="G30" s="89">
        <v>-19</v>
      </c>
      <c r="H30" s="34"/>
      <c r="I30" s="33">
        <v>15</v>
      </c>
      <c r="J30" s="9"/>
      <c r="K30" s="28">
        <v>170</v>
      </c>
      <c r="L30" s="61"/>
      <c r="M30" s="28">
        <v>15</v>
      </c>
    </row>
    <row r="31" spans="1:13" ht="21" customHeight="1">
      <c r="A31" s="20" t="s">
        <v>10</v>
      </c>
      <c r="F31" s="84"/>
      <c r="G31" s="89">
        <v>150</v>
      </c>
      <c r="H31" s="34"/>
      <c r="I31" s="89" t="s">
        <v>38</v>
      </c>
      <c r="J31" s="89"/>
      <c r="K31" s="89" t="s">
        <v>38</v>
      </c>
      <c r="L31" s="89"/>
      <c r="M31" s="89" t="s">
        <v>38</v>
      </c>
    </row>
    <row r="32" spans="1:13" ht="21" customHeight="1">
      <c r="A32" s="85" t="s">
        <v>32</v>
      </c>
      <c r="F32" s="84"/>
      <c r="G32" s="28"/>
      <c r="H32" s="12"/>
      <c r="I32" s="24"/>
      <c r="J32" s="12"/>
      <c r="K32" s="1"/>
      <c r="L32" s="10"/>
      <c r="M32" s="1"/>
    </row>
    <row r="33" spans="1:13" ht="21" customHeight="1">
      <c r="A33" s="29" t="s">
        <v>181</v>
      </c>
      <c r="B33" s="86"/>
      <c r="E33" s="3"/>
      <c r="F33" s="84"/>
      <c r="G33" s="34">
        <v>-352</v>
      </c>
      <c r="H33" s="23"/>
      <c r="I33" s="33">
        <v>2805</v>
      </c>
      <c r="J33" s="23"/>
      <c r="K33" s="34">
        <v>2478</v>
      </c>
      <c r="L33" s="23"/>
      <c r="M33" s="34">
        <v>-578</v>
      </c>
    </row>
    <row r="34" spans="1:13" ht="21" customHeight="1">
      <c r="A34" s="29" t="s">
        <v>160</v>
      </c>
      <c r="B34" s="86"/>
      <c r="E34" s="3"/>
      <c r="F34" s="84"/>
      <c r="G34" s="187">
        <v>-4921</v>
      </c>
      <c r="H34" s="23"/>
      <c r="I34" s="134" t="s">
        <v>38</v>
      </c>
      <c r="J34" s="23"/>
      <c r="K34" s="187">
        <v>-4921</v>
      </c>
      <c r="L34" s="23"/>
      <c r="M34" s="134" t="s">
        <v>38</v>
      </c>
    </row>
    <row r="35" spans="1:13" ht="21" customHeight="1">
      <c r="A35" s="85" t="s">
        <v>184</v>
      </c>
      <c r="B35" s="86"/>
      <c r="E35" s="3"/>
      <c r="F35" s="84"/>
      <c r="G35" s="12">
        <f>SUM(G24:G34)</f>
        <v>-1316</v>
      </c>
      <c r="H35" s="12"/>
      <c r="I35" s="12">
        <f>SUM(I24:I33)</f>
        <v>26952</v>
      </c>
      <c r="J35" s="12"/>
      <c r="K35" s="12">
        <f>SUM(K24:K34)</f>
        <v>3356</v>
      </c>
      <c r="L35" s="10"/>
      <c r="M35" s="12">
        <f>SUM(M24:M33)</f>
        <v>23052</v>
      </c>
    </row>
    <row r="36" spans="1:13" s="39" customFormat="1" ht="21" customHeight="1">
      <c r="A36" s="23" t="s">
        <v>36</v>
      </c>
      <c r="B36" s="3"/>
      <c r="C36" s="14"/>
      <c r="D36" s="14"/>
      <c r="E36" s="14"/>
      <c r="F36" s="84"/>
      <c r="G36" s="34">
        <v>-216</v>
      </c>
      <c r="H36" s="34"/>
      <c r="I36" s="34">
        <v>-123</v>
      </c>
      <c r="J36" s="34"/>
      <c r="K36" s="89">
        <v>-216</v>
      </c>
      <c r="L36" s="34"/>
      <c r="M36" s="89">
        <v>-123</v>
      </c>
    </row>
    <row r="37" spans="1:13" s="39" customFormat="1" ht="21" customHeight="1">
      <c r="A37" s="20" t="s">
        <v>65</v>
      </c>
      <c r="B37" s="3"/>
      <c r="C37" s="14"/>
      <c r="D37" s="14"/>
      <c r="E37" s="14"/>
      <c r="F37" s="84"/>
      <c r="G37" s="34">
        <v>-1569</v>
      </c>
      <c r="H37" s="34"/>
      <c r="I37" s="34">
        <v>-1699</v>
      </c>
      <c r="J37" s="9"/>
      <c r="K37" s="34">
        <v>-1456</v>
      </c>
      <c r="L37" s="61"/>
      <c r="M37" s="34">
        <v>-1594</v>
      </c>
    </row>
    <row r="38" spans="1:13" s="39" customFormat="1" ht="21" customHeight="1">
      <c r="A38" s="20" t="s">
        <v>134</v>
      </c>
      <c r="B38" s="3"/>
      <c r="C38" s="14"/>
      <c r="D38" s="14"/>
      <c r="E38" s="14"/>
      <c r="F38" s="84"/>
      <c r="G38" s="89" t="s">
        <v>38</v>
      </c>
      <c r="H38" s="34"/>
      <c r="I38" s="89">
        <v>5514</v>
      </c>
      <c r="J38" s="9"/>
      <c r="K38" s="89" t="s">
        <v>38</v>
      </c>
      <c r="L38" s="61"/>
      <c r="M38" s="89">
        <v>5514</v>
      </c>
    </row>
    <row r="39" spans="1:13" ht="21" customHeight="1">
      <c r="A39" s="85" t="s">
        <v>185</v>
      </c>
      <c r="D39" s="87"/>
      <c r="E39" s="87"/>
      <c r="F39" s="84"/>
      <c r="G39" s="50">
        <f>SUM(G35:G38)</f>
        <v>-3101</v>
      </c>
      <c r="H39" s="10"/>
      <c r="I39" s="50">
        <f>SUM(I35:I38)</f>
        <v>30644</v>
      </c>
      <c r="J39" s="10"/>
      <c r="K39" s="50">
        <f>SUM(K35:K38)</f>
        <v>1684</v>
      </c>
      <c r="L39" s="10"/>
      <c r="M39" s="50">
        <f>SUM(M35:M38)</f>
        <v>26849</v>
      </c>
    </row>
    <row r="40" spans="1:13" ht="21.75" customHeight="1">
      <c r="A40" s="38" t="s">
        <v>0</v>
      </c>
      <c r="B40" s="38"/>
      <c r="C40" s="38"/>
      <c r="D40" s="38"/>
      <c r="E40" s="38"/>
      <c r="F40" s="38"/>
      <c r="G40" s="38"/>
      <c r="H40" s="38"/>
      <c r="I40" s="39"/>
      <c r="J40" s="39"/>
      <c r="K40" s="223" t="s">
        <v>107</v>
      </c>
      <c r="L40" s="223"/>
      <c r="M40" s="223"/>
    </row>
    <row r="41" spans="1:13" ht="21.75" customHeight="1">
      <c r="A41" s="38" t="s">
        <v>44</v>
      </c>
      <c r="B41" s="38"/>
      <c r="C41" s="38"/>
      <c r="D41" s="38"/>
      <c r="E41" s="38"/>
      <c r="F41" s="38"/>
      <c r="G41" s="38"/>
      <c r="H41" s="38"/>
      <c r="I41" s="39"/>
      <c r="J41" s="39"/>
      <c r="K41" s="132"/>
      <c r="L41" s="132"/>
      <c r="M41" s="183" t="s">
        <v>109</v>
      </c>
    </row>
    <row r="42" spans="1:13" ht="21.75" customHeight="1">
      <c r="A42" s="141" t="s">
        <v>149</v>
      </c>
      <c r="B42" s="38"/>
      <c r="C42" s="38"/>
      <c r="D42" s="38"/>
      <c r="E42" s="38"/>
      <c r="F42" s="38"/>
      <c r="G42" s="38"/>
      <c r="H42" s="38"/>
      <c r="I42" s="39"/>
      <c r="J42" s="39"/>
      <c r="K42" s="39"/>
      <c r="L42" s="39"/>
      <c r="M42" s="51"/>
    </row>
    <row r="43" spans="1:13" ht="7.5" customHeight="1">
      <c r="A43" s="82"/>
      <c r="B43" s="38"/>
      <c r="C43" s="38"/>
      <c r="D43" s="38"/>
      <c r="E43" s="38"/>
      <c r="F43" s="38"/>
      <c r="G43" s="38"/>
      <c r="H43" s="38"/>
      <c r="I43" s="39"/>
      <c r="J43" s="39"/>
      <c r="K43" s="39"/>
      <c r="L43" s="39"/>
      <c r="M43" s="51"/>
    </row>
    <row r="44" spans="3:13" ht="21" customHeight="1">
      <c r="C44" s="83"/>
      <c r="D44" s="83"/>
      <c r="E44" s="83"/>
      <c r="G44" s="219" t="s">
        <v>110</v>
      </c>
      <c r="H44" s="219"/>
      <c r="I44" s="219"/>
      <c r="J44" s="219"/>
      <c r="K44" s="219"/>
      <c r="L44" s="219"/>
      <c r="M44" s="219"/>
    </row>
    <row r="45" spans="3:13" ht="21" customHeight="1">
      <c r="C45" s="83"/>
      <c r="D45" s="83"/>
      <c r="E45" s="83"/>
      <c r="G45" s="220" t="s">
        <v>1</v>
      </c>
      <c r="H45" s="220"/>
      <c r="I45" s="220"/>
      <c r="J45" s="84"/>
      <c r="K45" s="220" t="s">
        <v>59</v>
      </c>
      <c r="L45" s="220"/>
      <c r="M45" s="220"/>
    </row>
    <row r="46" spans="3:13" ht="21" customHeight="1">
      <c r="C46" s="83"/>
      <c r="D46" s="83"/>
      <c r="E46" s="83"/>
      <c r="G46" s="88">
        <v>2567</v>
      </c>
      <c r="H46" s="1"/>
      <c r="I46" s="88">
        <v>2566</v>
      </c>
      <c r="J46" s="84"/>
      <c r="K46" s="88">
        <v>2567</v>
      </c>
      <c r="L46" s="1"/>
      <c r="M46" s="88">
        <v>2566</v>
      </c>
    </row>
    <row r="47" spans="1:13" ht="21" customHeight="1">
      <c r="A47" s="85" t="s">
        <v>33</v>
      </c>
      <c r="D47" s="87"/>
      <c r="E47" s="87"/>
      <c r="F47" s="84"/>
      <c r="H47" s="84"/>
      <c r="I47" s="52"/>
      <c r="J47" s="9"/>
      <c r="K47" s="9"/>
      <c r="L47" s="61"/>
      <c r="M47" s="9"/>
    </row>
    <row r="48" spans="1:13" ht="21" customHeight="1">
      <c r="A48" s="20" t="s">
        <v>67</v>
      </c>
      <c r="D48" s="87"/>
      <c r="E48" s="87"/>
      <c r="F48" s="84"/>
      <c r="G48" s="89">
        <v>1023</v>
      </c>
      <c r="I48" s="34">
        <v>329</v>
      </c>
      <c r="J48" s="9"/>
      <c r="K48" s="89">
        <v>1</v>
      </c>
      <c r="L48" s="89"/>
      <c r="M48" s="89" t="s">
        <v>38</v>
      </c>
    </row>
    <row r="49" spans="1:15" ht="21" customHeight="1">
      <c r="A49" s="142" t="s">
        <v>162</v>
      </c>
      <c r="C49" s="3"/>
      <c r="D49" s="3"/>
      <c r="E49" s="3"/>
      <c r="G49" s="28">
        <v>2307</v>
      </c>
      <c r="I49" s="28" t="s">
        <v>38</v>
      </c>
      <c r="K49" s="28" t="s">
        <v>38</v>
      </c>
      <c r="M49" s="28">
        <v>10000</v>
      </c>
      <c r="O49" s="53"/>
    </row>
    <row r="50" spans="1:15" ht="21" customHeight="1">
      <c r="A50" s="142" t="s">
        <v>163</v>
      </c>
      <c r="C50" s="3"/>
      <c r="D50" s="3"/>
      <c r="E50" s="3"/>
      <c r="G50" s="28">
        <v>-1000</v>
      </c>
      <c r="I50" s="28" t="s">
        <v>38</v>
      </c>
      <c r="K50" s="28" t="s">
        <v>38</v>
      </c>
      <c r="M50" s="28" t="s">
        <v>38</v>
      </c>
      <c r="O50" s="53"/>
    </row>
    <row r="51" spans="1:13" ht="21" customHeight="1">
      <c r="A51" s="20" t="s">
        <v>120</v>
      </c>
      <c r="G51" s="9">
        <v>-1650</v>
      </c>
      <c r="H51" s="23"/>
      <c r="I51" s="9">
        <v>-3076</v>
      </c>
      <c r="J51" s="9"/>
      <c r="K51" s="28">
        <v>-1048</v>
      </c>
      <c r="L51" s="89"/>
      <c r="M51" s="28">
        <v>-774</v>
      </c>
    </row>
    <row r="52" spans="1:13" ht="21" customHeight="1">
      <c r="A52" s="20" t="s">
        <v>135</v>
      </c>
      <c r="G52" s="31" t="s">
        <v>38</v>
      </c>
      <c r="H52" s="23"/>
      <c r="I52" s="9">
        <v>-139</v>
      </c>
      <c r="J52" s="9"/>
      <c r="K52" s="28" t="s">
        <v>38</v>
      </c>
      <c r="L52" s="89"/>
      <c r="M52" s="28">
        <v>-139</v>
      </c>
    </row>
    <row r="53" spans="1:13" ht="21" customHeight="1">
      <c r="A53" s="20" t="s">
        <v>121</v>
      </c>
      <c r="D53" s="87"/>
      <c r="E53" s="87"/>
      <c r="F53" s="84"/>
      <c r="G53" s="89" t="s">
        <v>38</v>
      </c>
      <c r="I53" s="34">
        <v>-3277</v>
      </c>
      <c r="J53" s="9"/>
      <c r="K53" s="89" t="s">
        <v>38</v>
      </c>
      <c r="L53" s="89"/>
      <c r="M53" s="89">
        <v>-3277</v>
      </c>
    </row>
    <row r="54" spans="1:13" ht="21" customHeight="1">
      <c r="A54" s="85" t="s">
        <v>186</v>
      </c>
      <c r="D54" s="87"/>
      <c r="E54" s="87"/>
      <c r="G54" s="50">
        <f>SUM(G48:G53)</f>
        <v>680</v>
      </c>
      <c r="H54" s="10"/>
      <c r="I54" s="50">
        <f>SUM(I48:I53)</f>
        <v>-6163</v>
      </c>
      <c r="J54" s="12"/>
      <c r="K54" s="50">
        <f>SUM(K48:K53)</f>
        <v>-1047</v>
      </c>
      <c r="L54" s="12"/>
      <c r="M54" s="50">
        <f>SUM(M48:M53)</f>
        <v>5810</v>
      </c>
    </row>
    <row r="55" spans="1:13" ht="7.5" customHeight="1">
      <c r="A55" s="20"/>
      <c r="G55" s="10"/>
      <c r="H55" s="10"/>
      <c r="I55" s="10"/>
      <c r="J55" s="12"/>
      <c r="L55" s="12"/>
      <c r="M55" s="10"/>
    </row>
    <row r="56" spans="1:13" ht="21" customHeight="1">
      <c r="A56" s="85" t="s">
        <v>34</v>
      </c>
      <c r="D56" s="87"/>
      <c r="E56" s="87"/>
      <c r="G56" s="10"/>
      <c r="H56" s="10"/>
      <c r="I56" s="10"/>
      <c r="J56" s="12"/>
      <c r="K56" s="12"/>
      <c r="L56" s="12"/>
      <c r="M56" s="12"/>
    </row>
    <row r="57" spans="1:13" ht="21" customHeight="1">
      <c r="A57" s="20" t="s">
        <v>126</v>
      </c>
      <c r="D57" s="87"/>
      <c r="E57" s="87"/>
      <c r="G57" s="11">
        <v>7000</v>
      </c>
      <c r="H57" s="10"/>
      <c r="I57" s="11" t="s">
        <v>38</v>
      </c>
      <c r="J57" s="12"/>
      <c r="K57" s="11">
        <v>7000</v>
      </c>
      <c r="L57" s="12"/>
      <c r="M57" s="11" t="s">
        <v>38</v>
      </c>
    </row>
    <row r="58" spans="1:13" ht="21" customHeight="1">
      <c r="A58" s="114" t="s">
        <v>102</v>
      </c>
      <c r="B58" s="14"/>
      <c r="G58" s="34">
        <v>-2520</v>
      </c>
      <c r="H58" s="23"/>
      <c r="I58" s="34">
        <v>-2520</v>
      </c>
      <c r="J58" s="26"/>
      <c r="K58" s="34">
        <v>-2520</v>
      </c>
      <c r="L58" s="26"/>
      <c r="M58" s="34">
        <v>-2520</v>
      </c>
    </row>
    <row r="59" spans="1:13" ht="21" customHeight="1">
      <c r="A59" s="85" t="s">
        <v>187</v>
      </c>
      <c r="D59" s="87"/>
      <c r="E59" s="87"/>
      <c r="G59" s="143">
        <f>SUM(G57:G58)</f>
        <v>4480</v>
      </c>
      <c r="H59" s="10"/>
      <c r="I59" s="143">
        <f>SUM(I57:I58)</f>
        <v>-2520</v>
      </c>
      <c r="J59" s="12"/>
      <c r="K59" s="143">
        <f>SUM(K57:K58)</f>
        <v>4480</v>
      </c>
      <c r="L59" s="12"/>
      <c r="M59" s="143">
        <f>SUM(M57:M58)</f>
        <v>-2520</v>
      </c>
    </row>
    <row r="60" spans="1:13" ht="7.5" customHeight="1">
      <c r="A60" s="85"/>
      <c r="D60" s="87"/>
      <c r="E60" s="87"/>
      <c r="G60" s="10"/>
      <c r="H60" s="10"/>
      <c r="I60" s="10"/>
      <c r="J60" s="12"/>
      <c r="L60" s="12"/>
      <c r="M60" s="10"/>
    </row>
    <row r="61" spans="1:13" ht="21" customHeight="1">
      <c r="A61" s="85" t="s">
        <v>174</v>
      </c>
      <c r="D61" s="87"/>
      <c r="E61" s="87"/>
      <c r="G61" s="10">
        <f>G39+G54+G59</f>
        <v>2059</v>
      </c>
      <c r="H61" s="10"/>
      <c r="I61" s="10">
        <f>I39+I54+I59</f>
        <v>21961</v>
      </c>
      <c r="J61" s="12"/>
      <c r="K61" s="10">
        <f>K39+K54+K59</f>
        <v>5117</v>
      </c>
      <c r="L61" s="12"/>
      <c r="M61" s="10">
        <f>M39+M54+M59</f>
        <v>30139</v>
      </c>
    </row>
    <row r="62" spans="1:13" ht="7.5" customHeight="1">
      <c r="A62" s="85"/>
      <c r="D62" s="87"/>
      <c r="E62" s="87"/>
      <c r="G62" s="10"/>
      <c r="H62" s="10"/>
      <c r="I62" s="10"/>
      <c r="J62" s="12"/>
      <c r="L62" s="12"/>
      <c r="M62" s="10"/>
    </row>
    <row r="63" spans="1:13" ht="21" customHeight="1">
      <c r="A63" s="20" t="s">
        <v>114</v>
      </c>
      <c r="D63" s="87"/>
      <c r="E63" s="87"/>
      <c r="G63" s="49">
        <f>งบฐานะการเงิน!J12</f>
        <v>66100</v>
      </c>
      <c r="H63" s="10"/>
      <c r="I63" s="134">
        <v>133529</v>
      </c>
      <c r="J63" s="12"/>
      <c r="K63" s="49">
        <f>งบฐานะการเงิน!N12</f>
        <v>24522</v>
      </c>
      <c r="L63" s="12"/>
      <c r="M63" s="134">
        <v>66395</v>
      </c>
    </row>
    <row r="64" spans="1:13" ht="7.5" customHeight="1">
      <c r="A64" s="85"/>
      <c r="D64" s="87"/>
      <c r="E64" s="87"/>
      <c r="G64" s="10"/>
      <c r="H64" s="10"/>
      <c r="I64" s="10"/>
      <c r="J64" s="12"/>
      <c r="L64" s="12"/>
      <c r="M64" s="10"/>
    </row>
    <row r="65" spans="1:19" ht="21" customHeight="1" thickBot="1">
      <c r="A65" s="85" t="s">
        <v>115</v>
      </c>
      <c r="D65" s="87"/>
      <c r="E65" s="87"/>
      <c r="G65" s="56">
        <f>G61+G63</f>
        <v>68159</v>
      </c>
      <c r="H65" s="10"/>
      <c r="I65" s="56">
        <f>I61+I63</f>
        <v>155490</v>
      </c>
      <c r="J65" s="12"/>
      <c r="K65" s="56">
        <f>K61+K63</f>
        <v>29639</v>
      </c>
      <c r="L65" s="12"/>
      <c r="M65" s="56">
        <f>M61+M63</f>
        <v>96534</v>
      </c>
      <c r="O65" s="10"/>
      <c r="P65" s="10"/>
      <c r="Q65" s="10"/>
      <c r="R65" s="79"/>
      <c r="S65" s="23"/>
    </row>
    <row r="66" spans="1:19" ht="18" customHeight="1" thickTop="1">
      <c r="A66" s="85"/>
      <c r="D66" s="87"/>
      <c r="E66" s="87"/>
      <c r="G66" s="10"/>
      <c r="H66" s="10"/>
      <c r="I66" s="10"/>
      <c r="J66" s="12"/>
      <c r="L66" s="12"/>
      <c r="M66" s="10"/>
      <c r="O66" s="10"/>
      <c r="P66" s="10"/>
      <c r="Q66" s="10"/>
      <c r="R66" s="79"/>
      <c r="S66" s="23"/>
    </row>
    <row r="67" spans="1:19" ht="18" customHeight="1">
      <c r="A67" s="85" t="s">
        <v>164</v>
      </c>
      <c r="D67" s="87"/>
      <c r="E67" s="87"/>
      <c r="G67" s="10"/>
      <c r="H67" s="10"/>
      <c r="I67" s="10"/>
      <c r="J67" s="12"/>
      <c r="L67" s="12"/>
      <c r="M67" s="10"/>
      <c r="O67" s="10"/>
      <c r="P67" s="10"/>
      <c r="Q67" s="10"/>
      <c r="R67" s="79"/>
      <c r="S67" s="23"/>
    </row>
    <row r="68" spans="1:19" ht="18" customHeight="1">
      <c r="A68" s="85"/>
      <c r="D68" s="87"/>
      <c r="E68" s="87"/>
      <c r="G68" s="10"/>
      <c r="H68" s="10"/>
      <c r="I68" s="10"/>
      <c r="J68" s="12"/>
      <c r="L68" s="12"/>
      <c r="M68" s="10"/>
      <c r="O68" s="10"/>
      <c r="P68" s="10"/>
      <c r="Q68" s="10"/>
      <c r="R68" s="79"/>
      <c r="S68" s="23"/>
    </row>
    <row r="69" spans="1:19" ht="18" customHeight="1">
      <c r="A69" s="85" t="s">
        <v>165</v>
      </c>
      <c r="D69" s="87"/>
      <c r="E69" s="87"/>
      <c r="G69" s="10"/>
      <c r="H69" s="10"/>
      <c r="I69" s="10"/>
      <c r="J69" s="12"/>
      <c r="L69" s="12"/>
      <c r="M69" s="10"/>
      <c r="O69" s="10"/>
      <c r="P69" s="10"/>
      <c r="Q69" s="10"/>
      <c r="R69" s="79"/>
      <c r="S69" s="23"/>
    </row>
    <row r="70" spans="1:19" ht="9" customHeight="1">
      <c r="A70" s="85"/>
      <c r="D70" s="87"/>
      <c r="E70" s="87"/>
      <c r="G70" s="10"/>
      <c r="H70" s="10"/>
      <c r="I70" s="10"/>
      <c r="J70" s="12"/>
      <c r="L70" s="12"/>
      <c r="M70" s="10"/>
      <c r="O70" s="10"/>
      <c r="P70" s="10"/>
      <c r="Q70" s="10"/>
      <c r="R70" s="79"/>
      <c r="S70" s="23"/>
    </row>
    <row r="71" spans="1:13" ht="21.75" customHeight="1">
      <c r="A71" s="20" t="s">
        <v>175</v>
      </c>
      <c r="G71" s="10">
        <v>2800</v>
      </c>
      <c r="I71" s="1" t="s">
        <v>38</v>
      </c>
      <c r="K71" s="10">
        <v>2800</v>
      </c>
      <c r="M71" s="1" t="s">
        <v>38</v>
      </c>
    </row>
    <row r="72" spans="1:14" ht="21.75" customHeight="1">
      <c r="A72" s="85"/>
      <c r="G72" s="62">
        <f>G65-งบฐานะการเงิน!H12</f>
        <v>0</v>
      </c>
      <c r="H72" s="62"/>
      <c r="I72" s="62">
        <v>0</v>
      </c>
      <c r="J72" s="62"/>
      <c r="K72" s="62">
        <f>K65-งบฐานะการเงิน!L12</f>
        <v>0</v>
      </c>
      <c r="L72" s="62"/>
      <c r="M72" s="62">
        <v>0</v>
      </c>
      <c r="N72" s="62"/>
    </row>
  </sheetData>
  <sheetProtection/>
  <mergeCells count="8">
    <mergeCell ref="G45:I45"/>
    <mergeCell ref="K45:M45"/>
    <mergeCell ref="K1:M1"/>
    <mergeCell ref="K40:M40"/>
    <mergeCell ref="G5:M5"/>
    <mergeCell ref="G6:I6"/>
    <mergeCell ref="K6:M6"/>
    <mergeCell ref="G44:M44"/>
  </mergeCells>
  <printOptions/>
  <pageMargins left="0.7874015748031497" right="0.31496062992125984" top="0.7874015748031497" bottom="0.5905511811023623" header="0.3937007874015748" footer="0.3937007874015748"/>
  <pageSetup firstPageNumber="8" useFirstPageNumber="1" fitToHeight="2" horizontalDpi="600" verticalDpi="600" orientation="portrait" paperSize="9" scale="75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Ploy BPRAuditACER3</cp:lastModifiedBy>
  <cp:lastPrinted>2024-05-13T11:36:46Z</cp:lastPrinted>
  <dcterms:created xsi:type="dcterms:W3CDTF">2005-01-05T08:17:29Z</dcterms:created>
  <dcterms:modified xsi:type="dcterms:W3CDTF">2024-05-13T12:17:47Z</dcterms:modified>
  <cp:category/>
  <cp:version/>
  <cp:contentType/>
  <cp:contentStatus/>
</cp:coreProperties>
</file>